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4" activeTab="4"/>
  </bookViews>
  <sheets>
    <sheet name="งบรับจ่ายปี55-54" sheetId="1" r:id="rId1"/>
    <sheet name="งบรับจ่ายปี55" sheetId="2" r:id="rId2"/>
    <sheet name="รายงานรายจ่ายจากเงินสะสม55" sheetId="3" r:id="rId3"/>
    <sheet name="รายละเอียดจ่ายขาดจริง55" sheetId="4" r:id="rId4"/>
    <sheet name="งบแสดงฐานะการเงิน57" sheetId="5" r:id="rId5"/>
    <sheet name="งบรับจ่ายปี56-57" sheetId="6" r:id="rId6"/>
    <sheet name="รายงานรายจ่ายจากเงินสะสม56" sheetId="7" r:id="rId7"/>
    <sheet name="รายละเอียดจ่ายขาดจริง56" sheetId="8" r:id="rId8"/>
  </sheets>
  <definedNames/>
  <calcPr fullCalcOnLoad="1"/>
</workbook>
</file>

<file path=xl/sharedStrings.xml><?xml version="1.0" encoding="utf-8"?>
<sst xmlns="http://schemas.openxmlformats.org/spreadsheetml/2006/main" count="967" uniqueCount="425">
  <si>
    <t>บัญชีรายละเอียดรายรับ-รายจ่ายจริง</t>
  </si>
  <si>
    <t>องค์การบริหารส่วนตำบลคูบัว อำเภอเมือง จังหวัดราชบุรี</t>
  </si>
  <si>
    <t>รายการ</t>
  </si>
  <si>
    <t>ประมาณการ</t>
  </si>
  <si>
    <t>จ่ายจริง</t>
  </si>
  <si>
    <t>ก.รายได้</t>
  </si>
  <si>
    <t xml:space="preserve">    1.หมวดภาษีอากร</t>
  </si>
  <si>
    <t xml:space="preserve">       1.1 ภาษีบำรุงท้องที่</t>
  </si>
  <si>
    <t xml:space="preserve">       1.2 ภาษีโรงเรือนและที่ดิน</t>
  </si>
  <si>
    <t xml:space="preserve">       1.3 ภาษีป้าย</t>
  </si>
  <si>
    <t xml:space="preserve">       1.6 ภาษีมูลค่าเพิ่มและภาษีธุรกิจเฉพาะ</t>
  </si>
  <si>
    <t>รวม</t>
  </si>
  <si>
    <t>2.หมวดค่าธรรมเนียม ค่าปรับและค่าใบอนุญาต</t>
  </si>
  <si>
    <t xml:space="preserve">       2.1 ค่าใบอนุญาตให้ใช้สถานที่ประกอบการค้า</t>
  </si>
  <si>
    <t xml:space="preserve">       2.2 ค่าใบอนุญาตให้ทำการโฆษณาโดยใช้</t>
  </si>
  <si>
    <t xml:space="preserve">       2.3 ค่าปรับจราจร</t>
  </si>
  <si>
    <t>ฯลฯ</t>
  </si>
  <si>
    <t xml:space="preserve">    3.หมวดรายได้จากทรัพย์สิน</t>
  </si>
  <si>
    <t xml:space="preserve">       3.1 ค่าเช่าครุภัณฑ์</t>
  </si>
  <si>
    <t xml:space="preserve">       3.2 ดอกเบี้ยเงินฝากธนาคาร</t>
  </si>
  <si>
    <t xml:space="preserve">    4.หมวดรายได้จากสาธารณูปโภค</t>
  </si>
  <si>
    <t xml:space="preserve">       4.1 กิจการประปา</t>
  </si>
  <si>
    <t xml:space="preserve">    5.หมวดเงินอุดหนุน</t>
  </si>
  <si>
    <t xml:space="preserve">       5.1 เงินอุดหนุนทั่วไป</t>
  </si>
  <si>
    <t xml:space="preserve">       5.2 เงินอุดหนุน-เงินรางวัลในการจัดเก็บแผนที่ภาษี</t>
  </si>
  <si>
    <t xml:space="preserve">    6.หมวดรายได้เบ็ดเตล็ด</t>
  </si>
  <si>
    <t xml:space="preserve">       6.1 รายได้เบ็ดเตล็ดอื่น ๆ</t>
  </si>
  <si>
    <t xml:space="preserve">       6.2 ค่าขายแบบแปลน</t>
  </si>
  <si>
    <t xml:space="preserve">       6.3 เงินที่มีผู้อุทิศให้</t>
  </si>
  <si>
    <t xml:space="preserve">    7.หมวดรายได้จากทุน</t>
  </si>
  <si>
    <t xml:space="preserve">       7.1 ค่าขายทอดตลาดหลักทรัพย์สิน</t>
  </si>
  <si>
    <t xml:space="preserve">  ข.เงินได้อื่น</t>
  </si>
  <si>
    <t xml:space="preserve">     1.เงินที่จ่ายขาดจากเงินสะสม</t>
  </si>
  <si>
    <t>รับจริง</t>
  </si>
  <si>
    <t>รายจ่าย</t>
  </si>
  <si>
    <t>ก.  รายจ่ายประจำ</t>
  </si>
  <si>
    <t xml:space="preserve">     1.รายจ่ายงบกลาง</t>
  </si>
  <si>
    <t xml:space="preserve">     2.หมวดเงินเดือนและค่าจ้างประจำ</t>
  </si>
  <si>
    <t xml:space="preserve">     3.หมวดค่าจ้างชั่วคราว</t>
  </si>
  <si>
    <t xml:space="preserve">     4.หมวดค่าตอบแทนใช้สอยและวัสดุ</t>
  </si>
  <si>
    <t xml:space="preserve">     5.หมวดค่าสาธารณูปโภค</t>
  </si>
  <si>
    <t xml:space="preserve">     6.หมวดเงินอุดหนุน</t>
  </si>
  <si>
    <t xml:space="preserve">     7.หมวดรายจ่ายอื่น</t>
  </si>
  <si>
    <t>ข.รายจ่ายเพื่อการพัฒนา</t>
  </si>
  <si>
    <t xml:space="preserve">     1.หมวดค่าครุภัณฑ์ ที่ดินและสิ่งก่อสร้าง</t>
  </si>
  <si>
    <t>รายจ่ายอื่น</t>
  </si>
  <si>
    <t>องค์การบริหารส่วนตำบลคูบัว</t>
  </si>
  <si>
    <t>รายรับตามงบประมาณ</t>
  </si>
  <si>
    <t xml:space="preserve">   หมวดรายได้เงินอุดหนุนจากรัฐบาล</t>
  </si>
  <si>
    <t xml:space="preserve">   เงินที่จ่ายขาดเงินสะสม</t>
  </si>
  <si>
    <t>รายรับจริง</t>
  </si>
  <si>
    <t>สูง  ต่ำ</t>
  </si>
  <si>
    <t xml:space="preserve"> -</t>
  </si>
  <si>
    <t>รายจ่ายตามงบประมาณรายจ่าย</t>
  </si>
  <si>
    <t xml:space="preserve">   รายจ่ายงบกลาง</t>
  </si>
  <si>
    <t>รวมรายจ่ายตามงบประมาณรายจ่ายทั้งสิ้น</t>
  </si>
  <si>
    <t>รายรับจริงสูงกว่ารายจ่ายจริงทั้งสิ้น</t>
  </si>
  <si>
    <t>คงเหลือ</t>
  </si>
  <si>
    <t xml:space="preserve">รายรับ </t>
  </si>
  <si>
    <t xml:space="preserve">          เครื่องขยายเสียง</t>
  </si>
  <si>
    <t>รวมรายจ่ายทั้งสิ้น</t>
  </si>
  <si>
    <t xml:space="preserve">         น่ารังเกียจหรืออาจเป็นอันตรายต่อสุขภาพ</t>
  </si>
  <si>
    <t>รวมทั้งสิ้น</t>
  </si>
  <si>
    <t>รวมรายรับทั้งสิ้น</t>
  </si>
  <si>
    <t xml:space="preserve"> +</t>
  </si>
  <si>
    <t xml:space="preserve"> - </t>
  </si>
  <si>
    <t xml:space="preserve"> -2-</t>
  </si>
  <si>
    <t>องค์การบริหารส่วนตำบลคูบัว อ.เมือง จ.ราชบุรี</t>
  </si>
  <si>
    <t>งบแสดงฐานะการเงิน</t>
  </si>
  <si>
    <t>หนี้สินและเงินสะสม</t>
  </si>
  <si>
    <t>ทรัพย์สิน</t>
  </si>
  <si>
    <t>ทุนสำรองเงินสะสมตามระเบียบฯ</t>
  </si>
  <si>
    <t>รายจ่ายจริง</t>
  </si>
  <si>
    <t>สูง ( ต่ำ)</t>
  </si>
  <si>
    <t xml:space="preserve">       1.4 ภาษีสุรา</t>
  </si>
  <si>
    <t xml:space="preserve">       1.5 ภาษีสรรพสามิต</t>
  </si>
  <si>
    <t xml:space="preserve">       1.7 ค่าธรรมเนียมจดทะเบียนสิทธินิติกรรมที่ดิน</t>
  </si>
  <si>
    <t xml:space="preserve">       1.8 ภาษีและค่าธรรมเนียมรถยนต์ล้อเลื่อน</t>
  </si>
  <si>
    <t xml:space="preserve">       1.9 ค่าภาคหลวงแร่</t>
  </si>
  <si>
    <t xml:space="preserve">       1.10 ค่าภาคหลวงปิโตรเลี่ยม</t>
  </si>
  <si>
    <t xml:space="preserve">       2.4 ค่าธรรมเนียมโรงฆ่าสัตว์</t>
  </si>
  <si>
    <t xml:space="preserve">       2.5 ค่าปรับผิดสัญญา</t>
  </si>
  <si>
    <t xml:space="preserve">       2.6 ค่าปรับอื่นๆ</t>
  </si>
  <si>
    <t xml:space="preserve"> -3-</t>
  </si>
  <si>
    <t>ปี 2554</t>
  </si>
  <si>
    <t>รายรับปี 2554</t>
  </si>
  <si>
    <t xml:space="preserve">       2.7 ค่าใบอนุญาตจดทะเบียนพาณิชย์</t>
  </si>
  <si>
    <t>รายจ่ายปี 2554</t>
  </si>
  <si>
    <t>ทุนทรัพย์สิน (หมายเหตุ 1)</t>
  </si>
  <si>
    <t>ทรัพย์สินตามงบทรัพย์สิน (หมายเหตุ 1)</t>
  </si>
  <si>
    <t>เงินสดเงินฝากธนาคาร (หมายเหตุ 2)</t>
  </si>
  <si>
    <t>ลูกหนี้-ภาษีโรงเรือนและที่ดิน</t>
  </si>
  <si>
    <t>ลูกหนี้-ภาษีป้าย</t>
  </si>
  <si>
    <t>ลูกหนี้-ภาษีบำรุงท้องที่</t>
  </si>
  <si>
    <t>เงินรับฝาก (หมายเหตุ 3)</t>
  </si>
  <si>
    <t>รายจ่ายค้างจ่าย (หมายเหตุ 4)</t>
  </si>
  <si>
    <t>งบรายรับ-รายจ่ายตามงบประมาณ ประจำปี 2555</t>
  </si>
  <si>
    <t>ก.รายได้ที่องค์กรปกครองส่วนท้องถิ่นจัดเก็บเอง</t>
  </si>
  <si>
    <t xml:space="preserve">   1. หมวดภาษีอากร</t>
  </si>
  <si>
    <t xml:space="preserve">   2. หมวดค่าธรรมเนียม ค่าปรับและใบอนุญาต</t>
  </si>
  <si>
    <t xml:space="preserve">   3. หมวดรายได้จากทรัพย์สิน</t>
  </si>
  <si>
    <t xml:space="preserve">   4. หมวดรายได้จากสาธารณูปโภค</t>
  </si>
  <si>
    <t xml:space="preserve">   5. หมวดรายได้เบ็ดเตล็ด</t>
  </si>
  <si>
    <t>ข.รายได้ที่รัฐบาลเก็บแล้วจัดสรรให้อปท.</t>
  </si>
  <si>
    <t xml:space="preserve">   1. หมวดภาษีจัดสรร</t>
  </si>
  <si>
    <t>ค.รายได้ที่รัฐบาลอุดหนุนให้องค์กรปกครองส่วนท้องถิ่น</t>
  </si>
  <si>
    <t>ก.รายจ่ายงบกลาง</t>
  </si>
  <si>
    <t>ข.งบบุคลากร</t>
  </si>
  <si>
    <t xml:space="preserve">   2.1 เงินเดือนฝ่ายการเมือง</t>
  </si>
  <si>
    <t xml:space="preserve">   2.2 เงินเดือนฝ่ายประจำ</t>
  </si>
  <si>
    <t xml:space="preserve"> </t>
  </si>
  <si>
    <t>ค.งบดำเนินการ</t>
  </si>
  <si>
    <t xml:space="preserve">   3.1 หมวดค่าตอบแทน </t>
  </si>
  <si>
    <t xml:space="preserve">   3.2 หมวดค่าใช้สอย</t>
  </si>
  <si>
    <t xml:space="preserve">   3.3 หมวดค่าวัสดุ</t>
  </si>
  <si>
    <t xml:space="preserve">   3.4 หมวดค่าสาธารณูปโภค</t>
  </si>
  <si>
    <t>ง.งบลงทุน</t>
  </si>
  <si>
    <t>จ.งบเงินอุดหนุน</t>
  </si>
  <si>
    <t xml:space="preserve">   4.1 หมวดค่าครุภัณฑ์</t>
  </si>
  <si>
    <t xml:space="preserve">   4.2 หมวดค่าที่ดินและสิ่งก่อสร้าง</t>
  </si>
  <si>
    <t xml:space="preserve">   5.1 หมวดเงินอุดหนุน</t>
  </si>
  <si>
    <t>ตั้งแต่วันที่ 1 ตุลาคม 2554- 30 กันยายน 2555</t>
  </si>
  <si>
    <t>รวมรายรับตามงบประมาณทั้งสิ้น</t>
  </si>
  <si>
    <t>ประจำปีงบประมาณ พ.ศ. 2555</t>
  </si>
  <si>
    <t xml:space="preserve"> ก.รายได้ที่องค์กรปกครองส่วนท้องถิ่นจัดเก็บเอง</t>
  </si>
  <si>
    <t>รวมรายได้จัดเก็บเอง</t>
  </si>
  <si>
    <t>1.หมวดภาษีอากร</t>
  </si>
  <si>
    <t>2.หมวดค่าธรรมเนียมค่าปรับและใบอนุญาต</t>
  </si>
  <si>
    <t>1.1 ภาษีบำรุงท้องที่</t>
  </si>
  <si>
    <t>1.2 ภาษีโรงเรือนและที่ดิน</t>
  </si>
  <si>
    <t>1.3 ภาษีป้าย</t>
  </si>
  <si>
    <t>2.1 ค่าธรรมเนียมเก็บและขนขยะมูลฝอยและสิ่งปฏิกูล</t>
  </si>
  <si>
    <t>2.2 ค่าธรรมเนียมจดทะเบียนพาณิชย์</t>
  </si>
  <si>
    <t>2.3 ค่าธรรมเนียมอื่น ๆ</t>
  </si>
  <si>
    <t>2.4 ค่าปรับผู้กระทำผิดกฎหมายจราจรทางบก</t>
  </si>
  <si>
    <t>2.5 ค่าปรับการผิดสัญญา</t>
  </si>
  <si>
    <t>2.6 ค่าใบอนุญาตประกอบการค้าสำหรับกิจการที่เป็น</t>
  </si>
  <si>
    <t xml:space="preserve">    อันตรายต่อสุขภาพ</t>
  </si>
  <si>
    <t>รวมค่าธรรมเนียม ค่าปรับและใบอนุญาต</t>
  </si>
  <si>
    <t>3.หมวดรายได้จากทรัพย์สิน</t>
  </si>
  <si>
    <t>3.1 ดอกเบี้ยเงินฝากธนาคาร</t>
  </si>
  <si>
    <t>รวมรายได้จากทรัพย์สิน</t>
  </si>
  <si>
    <t>4.หมวดรายได้จากสาธารณูปโภคและการพาณิชย์</t>
  </si>
  <si>
    <t>4.1 รายได้จากสาธารณูปโภคและการพาณิชย์</t>
  </si>
  <si>
    <t>รวมรายได้จากสาธารณูปโภคและการพาณิชย์</t>
  </si>
  <si>
    <t>5.หมวดรายได้เบ็ดเตล็ด</t>
  </si>
  <si>
    <t>5.1 ค่าขายแบบแปลน</t>
  </si>
  <si>
    <t>5.2 รายได้เบ็ดเตล็ดอื่นๆ</t>
  </si>
  <si>
    <t>รวมรายได้เบ็ดเตล็ด</t>
  </si>
  <si>
    <t>1. หมวดภาษีจัดสรร</t>
  </si>
  <si>
    <t>1.1 ภาษีและค่าธรรมเนียมรถยนต์และล้อเลื่อน</t>
  </si>
  <si>
    <t>1.2 ภาษีมูลค่าเพิ่มตาม พ.ร.บ. กำหนดแผนฯ</t>
  </si>
  <si>
    <t>1.3 ภาษีมูลค่าเพิ่ม 1 ใน 9</t>
  </si>
  <si>
    <t>1.4 ภาษีธุรกิจเฉพาะ</t>
  </si>
  <si>
    <t>1.5 ภาษีสุรา</t>
  </si>
  <si>
    <t>1.6 ภาษีสรรพสามิต</t>
  </si>
  <si>
    <t>1.7 ค่าภาคหลวงแร่</t>
  </si>
  <si>
    <t>1.8 ค่าภาคหลวงปิโตรเลี่ยม</t>
  </si>
  <si>
    <t>1.9 ค่าธรรมเนียมจดทะเบียนสิทธิและนิติกรรมที่ดิน</t>
  </si>
  <si>
    <t xml:space="preserve">    ตามประมวลกฎหมายที่ดิน</t>
  </si>
  <si>
    <t>ค. รายได้ที่รัฐบาลอุดหนุนให้องค์กรปกครองส่วนท้องถิ่น</t>
  </si>
  <si>
    <t>1. หมวดเงินอุดหนุน</t>
  </si>
  <si>
    <t>1.1 เงินอุดหนุนทั่วไป</t>
  </si>
  <si>
    <t>รวมภาษีจัดสรร</t>
  </si>
  <si>
    <t xml:space="preserve"> + </t>
  </si>
  <si>
    <t>รวมรายได้ที่รัฐบาลอุดหนุนให้</t>
  </si>
  <si>
    <t>1.รายจ่ายงบกลาง</t>
  </si>
  <si>
    <t>1.1 เงินสมทบกองทุนประกันสังคม</t>
  </si>
  <si>
    <t>1.2 ค่าเบี้ยยังชีพผู้ป่วยโรคเอดส์</t>
  </si>
  <si>
    <t>1.3 เงินสำรองจ่าย</t>
  </si>
  <si>
    <t>1.4 รายจ่ายตามข้อผูกพัน</t>
  </si>
  <si>
    <t>1.5 เงินสมทบกองทุนบำเหน็จบำนาญข้าราชการ (กบท.)</t>
  </si>
  <si>
    <t>รวมงบกลาง</t>
  </si>
  <si>
    <t>2.หมวดเงินเดือน</t>
  </si>
  <si>
    <t>2.1 เงินเดือนฝ่ายการเมือง</t>
  </si>
  <si>
    <t>2.1.3 เงินค่าตอบแทนพิเศษ</t>
  </si>
  <si>
    <t>2.1.4 เงินค่าตอบแทนเลขานุการนายก</t>
  </si>
  <si>
    <t>2.1.5 ค่าตอบแทนสมาชิกสภาองค์กรปกครองส่วน</t>
  </si>
  <si>
    <t>2.1.1 เงินเดือนผู้บริหาร</t>
  </si>
  <si>
    <t>รวมเงินเดือนฝ่ายการเมือง</t>
  </si>
  <si>
    <t>2.2  เงินเดือนฝ่ายประจำ</t>
  </si>
  <si>
    <t>2.2.1 เงินเดือนพนักงาน</t>
  </si>
  <si>
    <t>2.2.2 เงินเพิ่มต่าง ๆ ของพนักงาน</t>
  </si>
  <si>
    <t>2.2.3 เงินประจำตำแหน่ง(ปลัด)</t>
  </si>
  <si>
    <t>2.1.2 เงินประจำตำแหน่ง (นายก)</t>
  </si>
  <si>
    <t>2.2.4 ค่าจ้างลูกจ้างประจำ</t>
  </si>
  <si>
    <t>2.2.5 เงินเพิ่มต่าง ๆ ของลูกจ้างประจำ</t>
  </si>
  <si>
    <t>2.2.6 ค่าจ้างพนักงานจ้าง</t>
  </si>
  <si>
    <t>2.2.7 เงินเพิ่มต่าง ๆ ของพนักงานจ้าง</t>
  </si>
  <si>
    <t>รวมเงินเดือนฝ่ายประจำ</t>
  </si>
  <si>
    <t>3.1 ค่าตอบแทน</t>
  </si>
  <si>
    <t>3.1.1 ค่าตอบแทนผู้ปฏิบัติราชการอันเป็นประโยชน์</t>
  </si>
  <si>
    <t xml:space="preserve">       แก่องค์กรปกครองส่วนท้องถิ่น</t>
  </si>
  <si>
    <t>3.1.2 ค่าเบี้ยประชุม</t>
  </si>
  <si>
    <t>3.1.3 ค่าตอบแทนการปฏิบัติงานนอกเวลานอกราชการ</t>
  </si>
  <si>
    <t>3.1.4 ค่าเช่าบ้าน</t>
  </si>
  <si>
    <t>3.1.5 เงินช่วยเหลือการศึกษาบุตร</t>
  </si>
  <si>
    <t>3.1.6 เงินช่วยเหลือค่ารักษาพยาบาล</t>
  </si>
  <si>
    <t>รวมค่าตอบแทน</t>
  </si>
  <si>
    <t>3.2 ค่าใช้สอย</t>
  </si>
  <si>
    <t>3.2.1 รายจ่ายเพื่อให้ได้มาซึ่งการบริการ</t>
  </si>
  <si>
    <t>3.2.2 รายจ่ายเกี่ยวกับการรับรองและพิธีการ</t>
  </si>
  <si>
    <t>3.2.3 รายจ่ายเกี่ยวเนื่องกับการปฏิบัติราชการที่ไม่เข้า</t>
  </si>
  <si>
    <t xml:space="preserve">       ลักษณะรายจ่ายหมวดอื่น ๆ</t>
  </si>
  <si>
    <t xml:space="preserve">       - โครงการจัดงานต่าง ๆ</t>
  </si>
  <si>
    <t xml:space="preserve">       - ค่าใช้จ่ายในการดำเนินการเลือกตั้ง</t>
  </si>
  <si>
    <t xml:space="preserve">       - ค่าใช้จ่ายในการเดินทางไปราชการ ฯลฯ</t>
  </si>
  <si>
    <t>3.2.4 ค่าบำรุงรักษาและซ่อมแซม (รายจ่ายเพื่อซ่อม</t>
  </si>
  <si>
    <t xml:space="preserve">       แซมบำรุงรักษาเพื่อให้สามารถใช้งานได้ตามปกติ</t>
  </si>
  <si>
    <t>รวมค่าใช้สอย</t>
  </si>
  <si>
    <t>3.3 ค่าวัสดุ</t>
  </si>
  <si>
    <t>3.3.1 วัสดุสำนักงาน</t>
  </si>
  <si>
    <t>3.3.2 วัสดุไฟฟ้าและวิทยุ</t>
  </si>
  <si>
    <t>3.3.3 วัสดุงานบ้านงานครัว</t>
  </si>
  <si>
    <t>3.3.4 อาหารเสริมนม</t>
  </si>
  <si>
    <t>3.3.5 วัสดุก่อสร้าง</t>
  </si>
  <si>
    <t>3.3.6 วัสดุยานพาหนะและขนส่ง</t>
  </si>
  <si>
    <t>3.3.7 วัสดุเชื้อเพลิงและหล่อลื่น</t>
  </si>
  <si>
    <t>3.3.8 วัสดุวิทยาศาสตร์หรือการแพทย์</t>
  </si>
  <si>
    <t>3.3.9 วัสดุโฆษณาและเผยแพร่</t>
  </si>
  <si>
    <t>3.3.10 วัสดุเครื่องแต่งกาย</t>
  </si>
  <si>
    <t>3.3.11 วัสดุกีฬา</t>
  </si>
  <si>
    <t>3.3.12 วัสดุคอมพิวเตอร์</t>
  </si>
  <si>
    <t>3.3.13 วัสดุอื่นๆ</t>
  </si>
  <si>
    <t>รวมค่าวัสดุ</t>
  </si>
  <si>
    <t>3.4 ค่าสาธารณูปโภค</t>
  </si>
  <si>
    <t xml:space="preserve">       (วงเกินไม่เกิน 5,000 บาท)</t>
  </si>
  <si>
    <t>3.4.1 ค่าไฟฟ้า</t>
  </si>
  <si>
    <t>3.4.2 ค่าน้ำประปา</t>
  </si>
  <si>
    <t>3.4.3 ค่าโทรศัพท์</t>
  </si>
  <si>
    <t>3.4.4 ค่าไปรษณีย์</t>
  </si>
  <si>
    <t>รวมค่าสาธารณูปโภค</t>
  </si>
  <si>
    <t>4.1 ค่าครุภัณฑ์</t>
  </si>
  <si>
    <t>4.1.1 ครุภัณฑ์สำนักงาน</t>
  </si>
  <si>
    <t>4.1.2 ครุภัณฑ์การศึกษา</t>
  </si>
  <si>
    <t>4.1.3 ครุภัณฑ์โฆษณาและเผยแพร่</t>
  </si>
  <si>
    <t>4.1.4 ครุภัณฑ์สำรวจ</t>
  </si>
  <si>
    <t>4.1.5 ครุภัณฑ์คอมพิวเตอร์</t>
  </si>
  <si>
    <t>4.1.6 ค่าบำรุงรักษาและปรับปรุงครุภัณฑ์ (รายจ่าย</t>
  </si>
  <si>
    <t xml:space="preserve">      เพื่อให้สามารถใช้งานได้ตามปกติที่มีวงเงินเกินกว่า</t>
  </si>
  <si>
    <t xml:space="preserve">      5,000 บาท</t>
  </si>
  <si>
    <t>รวมค่าครุภัณฑ์</t>
  </si>
  <si>
    <t>4.2 ค่าที่ดินและสิ่งก่อสร้าง</t>
  </si>
  <si>
    <t>4.2.1 ค่าต่อเติมหรือดัดแปลงอาคาร</t>
  </si>
  <si>
    <t>4.2.2 ค่าก่อสร้างสิ่งสาธารณูปโภค หมายความว่า</t>
  </si>
  <si>
    <t xml:space="preserve">       การตั้งงบประมาณรายจ่ายเพื่องานก่อสร้างต่างๆ</t>
  </si>
  <si>
    <t xml:space="preserve">       การระบายน้ำ ระบบการขนส่ง และการอื่นที่</t>
  </si>
  <si>
    <t xml:space="preserve">       เกี่ยวข้องซึ่งดำเนินการในระดับพื้นดิน ใต้พื้นดิน</t>
  </si>
  <si>
    <t xml:space="preserve">       หรือเหนือพื้นดิน</t>
  </si>
  <si>
    <t>รวมค่าที่ดินและสิ่งก่อสร้าง</t>
  </si>
  <si>
    <t>5.1 เงินอุดหนุน</t>
  </si>
  <si>
    <t>5.1.1 เงินอุดหนุนองค์กรปกครองส่วนท้องถิ่น</t>
  </si>
  <si>
    <t>5.1.2 เงินอุดหนุนส่วนราชการ</t>
  </si>
  <si>
    <t>5.1.3 เงินอุดหนุนเอกชน</t>
  </si>
  <si>
    <t>รวมงบเงินอุดหนุน</t>
  </si>
  <si>
    <t xml:space="preserve"> -5-</t>
  </si>
  <si>
    <t xml:space="preserve"> -6-</t>
  </si>
  <si>
    <t xml:space="preserve"> -7-</t>
  </si>
  <si>
    <t>รายรับปี 2555</t>
  </si>
  <si>
    <t>ปี 2555</t>
  </si>
  <si>
    <t>รายจ่ายปี 2555</t>
  </si>
  <si>
    <t xml:space="preserve">      2.8 ค่าธรรมเนียมเก็บและขนขยะมูลฝอย</t>
  </si>
  <si>
    <t xml:space="preserve">                                                                </t>
  </si>
  <si>
    <t xml:space="preserve">             ผู้จัดทำ                                   ผู้ตรวจ</t>
  </si>
  <si>
    <t>ทราบ</t>
  </si>
  <si>
    <t xml:space="preserve">      นักวิชาการเงินและบัญชี                  หัวหน้าส่วนการคลัง          ปลัดองค์การบริหารส่วนตำบลคูบัว      นายกองค์การบริหารส่วนตำบลคูบัว</t>
  </si>
  <si>
    <t>(นางประภาศรี  จิตต์อำนวยศักดา)        (นางสาวกุลนิษฐ์  ดาเชิงเขา)          (นายชัยวัฒน์  อิฏฐมนากูล)             (นายประยง  พิมเพราะ)</t>
  </si>
  <si>
    <t xml:space="preserve">               ผู้ตรวจทาน</t>
  </si>
  <si>
    <t>ผู้จัดทำ</t>
  </si>
  <si>
    <t xml:space="preserve">  ผู้ตรวจทาน</t>
  </si>
  <si>
    <t>ผู้ตรวจทาน</t>
  </si>
  <si>
    <t xml:space="preserve">           ผู้จัดทำ                                ผู้ตรวจ</t>
  </si>
  <si>
    <t>วันที่</t>
  </si>
  <si>
    <t>ได้รับอนุมัติ</t>
  </si>
  <si>
    <t>หมวด/ประเภท</t>
  </si>
  <si>
    <t>จ่ายขาด</t>
  </si>
  <si>
    <t>ยืมเงินสะสม</t>
  </si>
  <si>
    <t>ก่อหนี้ผูกพัน</t>
  </si>
  <si>
    <t>เบิกจ่ายแล้ว</t>
  </si>
  <si>
    <t>คงเหลือเบิกจ่าย</t>
  </si>
  <si>
    <t>ปี.....................</t>
  </si>
  <si>
    <t>จำนวนเงินที่ได้รับอนุมัติ</t>
  </si>
  <si>
    <t>ยังไม่ได้ก่อหนี้</t>
  </si>
  <si>
    <t>หมายเหตุ</t>
  </si>
  <si>
    <t xml:space="preserve"> 29 ธ.ค. 2553</t>
  </si>
  <si>
    <t>ค่าวัสดุถังขยะ</t>
  </si>
  <si>
    <t>มติที่ประชุมสภาอบต.คูบัว</t>
  </si>
  <si>
    <t>สมัยสามัญที่ 4 ครั้งที่ 1/2553</t>
  </si>
  <si>
    <t xml:space="preserve"> 21 ต.ค. 2554</t>
  </si>
  <si>
    <t>ตามระเบียบเบิกจ่ายข้อ90(2)</t>
  </si>
  <si>
    <t>อำนาจผู้บริหาร</t>
  </si>
  <si>
    <t xml:space="preserve"> 29 ธ.ค. 2554</t>
  </si>
  <si>
    <t>สมัยสามัญที่ 4 ครั้งที่ 1/2554</t>
  </si>
  <si>
    <t xml:space="preserve"> -ค่าครองชีพพนง.อบต.,พนง.จ้างภารกิจ (สป.)</t>
  </si>
  <si>
    <t xml:space="preserve"> -ค่าครองชีพพนง.อบต.,พนง.จ้างภารกิจ (คลัง)</t>
  </si>
  <si>
    <t xml:space="preserve"> -ค่าครองชีพพนง.อบต.,พนง.จ้างภารกิจ (โยธา)</t>
  </si>
  <si>
    <t xml:space="preserve"> -ค่าครองชีพพนง.อบต.,พนง.จ้างภารกิจ (ศก.)</t>
  </si>
  <si>
    <t xml:space="preserve"> 15 ส.ค. 2555</t>
  </si>
  <si>
    <t xml:space="preserve"> 16 ส.ค. 2555</t>
  </si>
  <si>
    <t>เงินเดือนนายก,รองนายก</t>
  </si>
  <si>
    <t>เงินเดือนเลขานุการนายก</t>
  </si>
  <si>
    <t>ค่าตอบแทนสมาชิกสภาอบต.</t>
  </si>
  <si>
    <t>ซ่อมแซมที่ทำการอบต.หลังเก่า</t>
  </si>
  <si>
    <t>ซ่อมแซมศูนย์เด็กเล็ก ร.ร.วัดหนามพุงดอ</t>
  </si>
  <si>
    <t>เงินเดือนนายก/รองนายก</t>
  </si>
  <si>
    <t>รายงานรายจ่ายที่ได้รับอนุมัติให้จ่ายขาดเงินสะสม</t>
  </si>
  <si>
    <t>ปี..2554</t>
  </si>
  <si>
    <t xml:space="preserve"> 20 ก.ย. 2555</t>
  </si>
  <si>
    <t>วันที่จ่าย</t>
  </si>
  <si>
    <t>เลขที่ฏีกา</t>
  </si>
  <si>
    <t>จำนวนเงิน</t>
  </si>
  <si>
    <t xml:space="preserve"> 5 ต.ค. 2554</t>
  </si>
  <si>
    <t xml:space="preserve"> 4/55</t>
  </si>
  <si>
    <t xml:space="preserve"> -จัดซื้อถังขยะพลาสติก</t>
  </si>
  <si>
    <t xml:space="preserve"> 31 ต.ค. 2554</t>
  </si>
  <si>
    <t xml:space="preserve"> 29/55</t>
  </si>
  <si>
    <t xml:space="preserve"> -เงินเดือนนายก,รองนายก</t>
  </si>
  <si>
    <t xml:space="preserve"> 30/55</t>
  </si>
  <si>
    <t xml:space="preserve"> -เงินเดือนเลขานุการนายก</t>
  </si>
  <si>
    <t xml:space="preserve"> 31/55</t>
  </si>
  <si>
    <t xml:space="preserve"> -ค่าตอบแทนรายเดือนสมาชิกสภา</t>
  </si>
  <si>
    <t xml:space="preserve"> 24 พ.ค. 2555</t>
  </si>
  <si>
    <t xml:space="preserve"> 643/55</t>
  </si>
  <si>
    <t xml:space="preserve"> -ค่าปรับปรุงอาคารที่ทำการอบต.คูบัว</t>
  </si>
  <si>
    <t>(หลังเก่า)</t>
  </si>
  <si>
    <t xml:space="preserve"> 18 มิ.ย. 2555</t>
  </si>
  <si>
    <t xml:space="preserve"> 692/55</t>
  </si>
  <si>
    <t xml:space="preserve"> -ค่าปรับปรุงศูนย์พัฒนาเด็กเล็ก</t>
  </si>
  <si>
    <t>วัดหนามพุงดอ</t>
  </si>
  <si>
    <t xml:space="preserve"> 28 ส.ค. 2555</t>
  </si>
  <si>
    <t xml:space="preserve"> 914/55</t>
  </si>
  <si>
    <t>ค่าครองชีพพนง.อบต.,พนง.จ้าง (สป.)</t>
  </si>
  <si>
    <t xml:space="preserve"> 915/55</t>
  </si>
  <si>
    <t>ค่าครองชีพพนง.อบต.,พนง.จ้าง (คลัง)</t>
  </si>
  <si>
    <t>ค่าครองชีพพนง.อบต.,พนง.จ้าง (โยธา)</t>
  </si>
  <si>
    <t>ค่าครองชีพพนง.อบต.,พนง.จ้าง (ศก.)</t>
  </si>
  <si>
    <t>916/55</t>
  </si>
  <si>
    <t>917/55</t>
  </si>
  <si>
    <t>รายละเอียดการจ่ายขาดเงินสะสม ปีงบประมาณ 2555</t>
  </si>
  <si>
    <t xml:space="preserve"> 31 ส.ค. 2555</t>
  </si>
  <si>
    <t>918/55</t>
  </si>
  <si>
    <t>921/55</t>
  </si>
  <si>
    <t>922/55</t>
  </si>
  <si>
    <t>ค่าตอบแทนรายเดือนสมาชิกสภา</t>
  </si>
  <si>
    <t xml:space="preserve"> 28 ก.ย. 2555</t>
  </si>
  <si>
    <t xml:space="preserve"> 1051/55</t>
  </si>
  <si>
    <t>ปีงบประมาณ 2553 (จ่ายจริงปีงบประมาณ 2555)</t>
  </si>
  <si>
    <t>ปีงบประมาณ 2554 (จ่ายจริงในปีงบประมาณ 2555)</t>
  </si>
  <si>
    <t>(นางประภาศรี  จิตต์อำนวยศักดา)        (นางสาวกุลนิษฐ์  ดาเชิงเขา)          (นายชัยวัฒน์  อิฏฐมนากูล)             (นายพจฐณศล  ธนิกกุล)</t>
  </si>
  <si>
    <t xml:space="preserve">      นักวิชาการเงินและบัญชี                  ผู้อำนวยการกองคลัง          ปลัดองค์การบริหารส่วนตำบลคูบัว      นายกองค์การบริหารส่วนตำบลคูบัว</t>
  </si>
  <si>
    <t>รายรับปี 2556</t>
  </si>
  <si>
    <t>ปี 2556</t>
  </si>
  <si>
    <t>รายจ่ายปี 2556</t>
  </si>
  <si>
    <t xml:space="preserve">       2.2 ค่าธรรมเนียมเกี่ยวกับใบอนุญาตขายสุรา</t>
  </si>
  <si>
    <t xml:space="preserve">       2.3 ค่าธรรมเนียมเกี่ยวกับการควบคุมอาคาร</t>
  </si>
  <si>
    <t xml:space="preserve">       2.4 ค่าใบอนุญาตเกี่ยวกับการควบคุมอาคาร</t>
  </si>
  <si>
    <t xml:space="preserve">       2.5 ค่าปรับจราจร</t>
  </si>
  <si>
    <t xml:space="preserve">       2.6 ค่าธรรมเนียมอื่น ๆ</t>
  </si>
  <si>
    <t xml:space="preserve">       2.7 ค่าปรับผิดสัญญา</t>
  </si>
  <si>
    <t xml:space="preserve">       2.8 ค่าปรับอื่นๆ</t>
  </si>
  <si>
    <t xml:space="preserve">       2.10 ค่าธรรมเนียมเก็บและขนขยะมูลฝอย</t>
  </si>
  <si>
    <t>รายละเอียดการจ่ายขาดเงินสะสม ปีงบประมาณ 2556</t>
  </si>
  <si>
    <t>ปีงบประมาณ 2556 (จ่ายจริงในปีงบประมาณ 2556)</t>
  </si>
  <si>
    <t xml:space="preserve"> 8 ก.พ. 2556</t>
  </si>
  <si>
    <t>ค่าจัดซื้อครุภัณฑ์รถบรรทุกขยะมูลฝอย</t>
  </si>
  <si>
    <t>6 ล้อ 6 ลบ.ม.</t>
  </si>
  <si>
    <t>สมัยสามัญที่ 1 ครั้งที่ 2/2556</t>
  </si>
  <si>
    <t xml:space="preserve"> 30 พ.ย. 2555</t>
  </si>
  <si>
    <t>ค่าจัดซื้อและติดตั้งถังกรองน้ำระบบเครื่อง</t>
  </si>
  <si>
    <t>กรองมัลติมีเดียอัตโนมัติ</t>
  </si>
  <si>
    <t>ค่าก่อสร้างลานคสล.พร้อมรางระบายน้ำ</t>
  </si>
  <si>
    <t>คสล.หน้าที่ทำการอบต.คูบัว</t>
  </si>
  <si>
    <t xml:space="preserve"> 31 ก.ค. 2556</t>
  </si>
  <si>
    <t>เงินเดือนนายก,รองนายกอบต.</t>
  </si>
  <si>
    <t>(เดือนเม.ย.-ก.ย.54)</t>
  </si>
  <si>
    <t>ค่าตอบแทนประธานสภา,รองประธานสภา</t>
  </si>
  <si>
    <t>สมาชิกสภา (เดือนเม.ย.-ก.ย.54)</t>
  </si>
  <si>
    <t>ผู้ตรวจสอบ</t>
  </si>
  <si>
    <t>(นางประภาศรี  จิตต์อำนวยศักดา)</t>
  </si>
  <si>
    <t>(นางสาวกุลนิษฐ์  ดาเชิงเขา)</t>
  </si>
  <si>
    <t>(นายชัยวัฒน์  อิฏฐมนากูล)</t>
  </si>
  <si>
    <t>(นายพจฐณศล  ธนิกกุล)</t>
  </si>
  <si>
    <t>นักวิชาการเงินและบัญชี</t>
  </si>
  <si>
    <t>ผู้อำนวยการกองคลัง</t>
  </si>
  <si>
    <t>ปลัดองค์การบริหารส่วนตำบลคูบัว</t>
  </si>
  <si>
    <t>นายกองค์การบริหารส่วนตำบลคูบัว</t>
  </si>
  <si>
    <t xml:space="preserve">                      ทราบ</t>
  </si>
  <si>
    <t xml:space="preserve">             (นายพจฐณศล  ธนิกกุล)</t>
  </si>
  <si>
    <t xml:space="preserve">        นายกองค์การบริหารส่วนตำบลคูบัว</t>
  </si>
  <si>
    <t xml:space="preserve"> 358/56</t>
  </si>
  <si>
    <t xml:space="preserve"> 13 มี.ค. 2556</t>
  </si>
  <si>
    <t xml:space="preserve"> 475/56</t>
  </si>
  <si>
    <t>ค่าจัดซื้อและติดตั้งถังกรองน้ำระบบ</t>
  </si>
  <si>
    <t>เครื่องกรองมัลติมีเดียอัตโนมัติ</t>
  </si>
  <si>
    <t xml:space="preserve"> 2 เม.ย. 2556</t>
  </si>
  <si>
    <t xml:space="preserve"> 567/56</t>
  </si>
  <si>
    <t>ค่าก่อสร้างลานคสล.พร้อมรางระบาย</t>
  </si>
  <si>
    <t>น้ำคสล.หน้าที่ทำการอบต.คูบัว</t>
  </si>
  <si>
    <t xml:space="preserve"> 957/56</t>
  </si>
  <si>
    <t>958/56</t>
  </si>
  <si>
    <t>ค่าตอบแทนประธานสภา,รองประธาน</t>
  </si>
  <si>
    <t>สภา,สมาชิกสภา(เดือนเม.ย.-ก.ย.54)</t>
  </si>
  <si>
    <t>เงินสะสม (หมายเหตุ 5)</t>
  </si>
  <si>
    <t>เงินสดขาดบัญชี</t>
  </si>
  <si>
    <t xml:space="preserve">  ค.เงินอุดหนุนเฉพาะกิจ</t>
  </si>
  <si>
    <t xml:space="preserve">     1.เงินเดือน (ก)</t>
  </si>
  <si>
    <t xml:space="preserve">     3.ค่าใช้สอย (ก)</t>
  </si>
  <si>
    <t xml:space="preserve">     2.ค่าจ้างชั่วคราว (ก)</t>
  </si>
  <si>
    <t xml:space="preserve">     4.ค่าวัสดุ (ก)</t>
  </si>
  <si>
    <t xml:space="preserve">     5.งบกลาง (ก)</t>
  </si>
  <si>
    <t xml:space="preserve">     6.ค่าครุภัณฑ์ (ก)</t>
  </si>
  <si>
    <t>ค.รายจ่ายอื่น</t>
  </si>
  <si>
    <t>ง.รายจ่ายที่จ่ายจากเงินอุดหนุนเฉพาะกิจ</t>
  </si>
  <si>
    <t>รายรับปี 2557</t>
  </si>
  <si>
    <t>ปี 2557</t>
  </si>
  <si>
    <t>รายจ่ายปี 2557</t>
  </si>
  <si>
    <t xml:space="preserve">       7.2 รายได้จากทุนอื่น ๆ</t>
  </si>
  <si>
    <t xml:space="preserve">       2.9 ค่าธรรมเนียมจดทะเบียนพาณิชย์</t>
  </si>
  <si>
    <t xml:space="preserve">     7.ค่าที่ดินและสิ่งก่อสร้าง (ก)</t>
  </si>
  <si>
    <t xml:space="preserve">           ผู้จัดทำ                             ผู้ตรวจสอบ</t>
  </si>
  <si>
    <t xml:space="preserve">    ผู้ตรวจสอบ</t>
  </si>
  <si>
    <t>(นางประภาศรี  จิตต์อำนวยศักดา)         (นางสาวกุลนิษฐ์  ดาเชิงเขา)             (นายชัยวัฒน์  อิฏฐมนากูล)             (นายพจฐณศล  ธนิกกุล)</t>
  </si>
  <si>
    <t xml:space="preserve">      นักวิชาการเงินและบัญชี                  ผู้อำนวยการกองคลัง               ปลัดองค์การบริหารส่วนตำบลคูบัว   นายกองค์การบริหารส่วนตำบลคูบัว</t>
  </si>
  <si>
    <t xml:space="preserve">               ทราบ</t>
  </si>
  <si>
    <t>ณ วันที่  30  กันยายน  2557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</si>
</sst>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* #,##0.0_);_(* \(#,##0.0\);_(* &quot;-&quot;??_);_(@_)"/>
    <numFmt numFmtId="200" formatCode="_(* #,##0_);_(* \(#,##0\);_(* &quot;-&quot;??_);_(@_)"/>
  </numFmts>
  <fonts count="61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6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5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u val="single"/>
      <sz val="16"/>
      <name val="TH SarabunPSK"/>
      <family val="2"/>
    </font>
    <font>
      <b/>
      <u val="single"/>
      <sz val="16"/>
      <name val="TH SarabunPSK"/>
      <family val="2"/>
    </font>
    <font>
      <b/>
      <sz val="12"/>
      <name val="TH SarabunPSK"/>
      <family val="2"/>
    </font>
    <font>
      <sz val="14"/>
      <name val="AngsanaUPC"/>
      <family val="1"/>
    </font>
    <font>
      <sz val="12"/>
      <name val="TH SarabunPSK"/>
      <family val="2"/>
    </font>
    <font>
      <sz val="13"/>
      <name val="TH SarabunPSK"/>
      <family val="2"/>
    </font>
    <font>
      <b/>
      <sz val="14"/>
      <name val="AngsanaUPC"/>
      <family val="1"/>
    </font>
    <font>
      <sz val="10"/>
      <name val="TH SarabunPSK"/>
      <family val="2"/>
    </font>
    <font>
      <sz val="14"/>
      <name val="TH SarabunPSK"/>
      <family val="2"/>
    </font>
    <font>
      <sz val="14"/>
      <name val="Arial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94" fontId="1" fillId="0" borderId="0" xfId="33" applyFont="1" applyAlignment="1">
      <alignment/>
    </xf>
    <xf numFmtId="194" fontId="0" fillId="0" borderId="0" xfId="33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9" fillId="0" borderId="13" xfId="0" applyFont="1" applyBorder="1" applyAlignment="1">
      <alignment/>
    </xf>
    <xf numFmtId="0" fontId="7" fillId="0" borderId="13" xfId="0" applyFont="1" applyBorder="1" applyAlignment="1">
      <alignment/>
    </xf>
    <xf numFmtId="194" fontId="7" fillId="0" borderId="11" xfId="33" applyFont="1" applyBorder="1" applyAlignment="1">
      <alignment/>
    </xf>
    <xf numFmtId="194" fontId="8" fillId="0" borderId="11" xfId="33" applyFont="1" applyBorder="1" applyAlignment="1">
      <alignment/>
    </xf>
    <xf numFmtId="0" fontId="8" fillId="0" borderId="11" xfId="0" applyFont="1" applyBorder="1" applyAlignment="1">
      <alignment horizontal="center"/>
    </xf>
    <xf numFmtId="194" fontId="7" fillId="0" borderId="11" xfId="33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0" xfId="0" applyFont="1" applyAlignment="1">
      <alignment/>
    </xf>
    <xf numFmtId="194" fontId="7" fillId="0" borderId="0" xfId="33" applyFont="1" applyAlignment="1">
      <alignment/>
    </xf>
    <xf numFmtId="194" fontId="8" fillId="0" borderId="15" xfId="33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94" fontId="7" fillId="0" borderId="13" xfId="33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94" fontId="7" fillId="0" borderId="0" xfId="33" applyFont="1" applyBorder="1" applyAlignment="1">
      <alignment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194" fontId="7" fillId="0" borderId="10" xfId="33" applyFont="1" applyBorder="1" applyAlignment="1">
      <alignment/>
    </xf>
    <xf numFmtId="194" fontId="7" fillId="0" borderId="10" xfId="33" applyFont="1" applyBorder="1" applyAlignment="1">
      <alignment horizontal="center"/>
    </xf>
    <xf numFmtId="0" fontId="10" fillId="0" borderId="13" xfId="0" applyFont="1" applyBorder="1" applyAlignment="1">
      <alignment/>
    </xf>
    <xf numFmtId="194" fontId="8" fillId="0" borderId="10" xfId="33" applyFont="1" applyBorder="1" applyAlignment="1">
      <alignment/>
    </xf>
    <xf numFmtId="0" fontId="8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94" fontId="8" fillId="0" borderId="0" xfId="33" applyFont="1" applyBorder="1" applyAlignment="1">
      <alignment/>
    </xf>
    <xf numFmtId="0" fontId="8" fillId="0" borderId="0" xfId="0" applyFont="1" applyBorder="1" applyAlignment="1">
      <alignment horizontal="center"/>
    </xf>
    <xf numFmtId="194" fontId="7" fillId="0" borderId="12" xfId="33" applyFont="1" applyBorder="1" applyAlignment="1">
      <alignment/>
    </xf>
    <xf numFmtId="0" fontId="6" fillId="0" borderId="13" xfId="0" applyFont="1" applyBorder="1" applyAlignment="1">
      <alignment/>
    </xf>
    <xf numFmtId="194" fontId="8" fillId="0" borderId="13" xfId="33" applyFont="1" applyBorder="1" applyAlignment="1">
      <alignment/>
    </xf>
    <xf numFmtId="194" fontId="8" fillId="0" borderId="11" xfId="33" applyNumberFormat="1" applyFont="1" applyBorder="1" applyAlignment="1">
      <alignment/>
    </xf>
    <xf numFmtId="194" fontId="8" fillId="0" borderId="11" xfId="33" applyFont="1" applyBorder="1" applyAlignment="1">
      <alignment horizontal="center"/>
    </xf>
    <xf numFmtId="194" fontId="8" fillId="0" borderId="10" xfId="33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194" fontId="8" fillId="0" borderId="14" xfId="33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11" fillId="0" borderId="0" xfId="0" applyFont="1" applyAlignment="1">
      <alignment horizontal="center"/>
    </xf>
    <xf numFmtId="194" fontId="11" fillId="0" borderId="0" xfId="33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17" xfId="0" applyFont="1" applyBorder="1" applyAlignment="1">
      <alignment/>
    </xf>
    <xf numFmtId="0" fontId="16" fillId="0" borderId="17" xfId="0" applyFont="1" applyBorder="1" applyAlignment="1">
      <alignment/>
    </xf>
    <xf numFmtId="194" fontId="7" fillId="0" borderId="17" xfId="33" applyFont="1" applyBorder="1" applyAlignment="1">
      <alignment/>
    </xf>
    <xf numFmtId="0" fontId="7" fillId="0" borderId="16" xfId="0" applyFont="1" applyBorder="1" applyAlignment="1">
      <alignment/>
    </xf>
    <xf numFmtId="194" fontId="7" fillId="0" borderId="18" xfId="33" applyFont="1" applyBorder="1" applyAlignment="1">
      <alignment/>
    </xf>
    <xf numFmtId="194" fontId="8" fillId="0" borderId="19" xfId="33" applyFont="1" applyBorder="1" applyAlignment="1">
      <alignment/>
    </xf>
    <xf numFmtId="0" fontId="7" fillId="0" borderId="18" xfId="0" applyFont="1" applyBorder="1" applyAlignment="1">
      <alignment/>
    </xf>
    <xf numFmtId="0" fontId="16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5" fontId="7" fillId="0" borderId="10" xfId="0" applyNumberFormat="1" applyFont="1" applyBorder="1" applyAlignment="1">
      <alignment/>
    </xf>
    <xf numFmtId="194" fontId="7" fillId="0" borderId="10" xfId="0" applyNumberFormat="1" applyFont="1" applyBorder="1" applyAlignment="1">
      <alignment/>
    </xf>
    <xf numFmtId="15" fontId="7" fillId="0" borderId="13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3" xfId="0" applyFont="1" applyBorder="1" applyAlignment="1">
      <alignment/>
    </xf>
    <xf numFmtId="15" fontId="7" fillId="0" borderId="14" xfId="0" applyNumberFormat="1" applyFont="1" applyBorder="1" applyAlignment="1">
      <alignment/>
    </xf>
    <xf numFmtId="0" fontId="17" fillId="0" borderId="14" xfId="0" applyFont="1" applyBorder="1" applyAlignment="1">
      <alignment/>
    </xf>
    <xf numFmtId="194" fontId="7" fillId="0" borderId="14" xfId="33" applyFont="1" applyBorder="1" applyAlignment="1">
      <alignment/>
    </xf>
    <xf numFmtId="15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94" fontId="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15" fontId="7" fillId="0" borderId="20" xfId="0" applyNumberFormat="1" applyFont="1" applyBorder="1" applyAlignment="1">
      <alignment/>
    </xf>
    <xf numFmtId="0" fontId="7" fillId="0" borderId="12" xfId="0" applyFont="1" applyBorder="1" applyAlignment="1">
      <alignment/>
    </xf>
    <xf numFmtId="43" fontId="7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8" fillId="0" borderId="11" xfId="0" applyFont="1" applyBorder="1" applyAlignment="1">
      <alignment/>
    </xf>
    <xf numFmtId="194" fontId="8" fillId="0" borderId="21" xfId="0" applyNumberFormat="1" applyFont="1" applyBorder="1" applyAlignment="1">
      <alignment/>
    </xf>
    <xf numFmtId="0" fontId="8" fillId="0" borderId="0" xfId="0" applyFont="1" applyAlignment="1">
      <alignment/>
    </xf>
    <xf numFmtId="194" fontId="7" fillId="0" borderId="22" xfId="33" applyFont="1" applyBorder="1" applyAlignment="1">
      <alignment/>
    </xf>
    <xf numFmtId="194" fontId="1" fillId="0" borderId="0" xfId="0" applyNumberFormat="1" applyFont="1" applyAlignment="1">
      <alignment/>
    </xf>
    <xf numFmtId="194" fontId="58" fillId="0" borderId="13" xfId="33" applyFont="1" applyBorder="1" applyAlignment="1">
      <alignment/>
    </xf>
    <xf numFmtId="194" fontId="59" fillId="0" borderId="13" xfId="33" applyFont="1" applyBorder="1" applyAlignment="1">
      <alignment/>
    </xf>
    <xf numFmtId="194" fontId="60" fillId="0" borderId="13" xfId="33" applyFont="1" applyBorder="1" applyAlignment="1">
      <alignment/>
    </xf>
    <xf numFmtId="43" fontId="1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7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zoomScalePageLayoutView="0" workbookViewId="0" topLeftCell="A58">
      <selection activeCell="G65" sqref="G65"/>
    </sheetView>
  </sheetViews>
  <sheetFormatPr defaultColWidth="9.140625" defaultRowHeight="21.75" customHeight="1"/>
  <cols>
    <col min="1" max="1" width="40.00390625" style="19" customWidth="1"/>
    <col min="2" max="5" width="15.7109375" style="59" bestFit="1" customWidth="1"/>
    <col min="6" max="6" width="9.140625" style="1" customWidth="1"/>
    <col min="7" max="7" width="17.57421875" style="1" bestFit="1" customWidth="1"/>
    <col min="8" max="13" width="9.140625" style="1" customWidth="1"/>
  </cols>
  <sheetData>
    <row r="1" spans="1:5" ht="21.75" customHeight="1">
      <c r="A1" s="102" t="s">
        <v>0</v>
      </c>
      <c r="B1" s="102"/>
      <c r="C1" s="102"/>
      <c r="D1" s="102"/>
      <c r="E1" s="102"/>
    </row>
    <row r="2" spans="1:5" ht="21.75" customHeight="1">
      <c r="A2" s="102" t="s">
        <v>1</v>
      </c>
      <c r="B2" s="102"/>
      <c r="C2" s="102"/>
      <c r="D2" s="102"/>
      <c r="E2" s="102"/>
    </row>
    <row r="4" spans="1:5" ht="21.75" customHeight="1">
      <c r="A4" s="106" t="s">
        <v>2</v>
      </c>
      <c r="B4" s="29" t="s">
        <v>3</v>
      </c>
      <c r="C4" s="29" t="s">
        <v>33</v>
      </c>
      <c r="D4" s="29" t="s">
        <v>3</v>
      </c>
      <c r="E4" s="29" t="s">
        <v>33</v>
      </c>
    </row>
    <row r="5" spans="1:5" ht="21.75" customHeight="1">
      <c r="A5" s="107"/>
      <c r="B5" s="41" t="s">
        <v>85</v>
      </c>
      <c r="C5" s="41" t="s">
        <v>84</v>
      </c>
      <c r="D5" s="41" t="s">
        <v>258</v>
      </c>
      <c r="E5" s="41" t="s">
        <v>259</v>
      </c>
    </row>
    <row r="6" spans="1:5" ht="21.75" customHeight="1">
      <c r="A6" s="7" t="s">
        <v>5</v>
      </c>
      <c r="B6" s="7"/>
      <c r="C6" s="7"/>
      <c r="D6" s="7"/>
      <c r="E6" s="7"/>
    </row>
    <row r="7" spans="1:5" ht="21.75" customHeight="1">
      <c r="A7" s="12" t="s">
        <v>6</v>
      </c>
      <c r="B7" s="13"/>
      <c r="C7" s="13"/>
      <c r="D7" s="13"/>
      <c r="E7" s="13"/>
    </row>
    <row r="8" spans="1:5" ht="21.75" customHeight="1">
      <c r="A8" s="13" t="s">
        <v>7</v>
      </c>
      <c r="B8" s="25">
        <v>70000</v>
      </c>
      <c r="C8" s="25">
        <v>76446.55</v>
      </c>
      <c r="D8" s="25">
        <v>60000</v>
      </c>
      <c r="E8" s="25">
        <v>53986.51</v>
      </c>
    </row>
    <row r="9" spans="1:5" ht="21.75" customHeight="1">
      <c r="A9" s="13" t="s">
        <v>8</v>
      </c>
      <c r="B9" s="25">
        <v>100000</v>
      </c>
      <c r="C9" s="25">
        <v>116849</v>
      </c>
      <c r="D9" s="25">
        <v>90000</v>
      </c>
      <c r="E9" s="25">
        <v>100981</v>
      </c>
    </row>
    <row r="10" spans="1:5" ht="21.75" customHeight="1">
      <c r="A10" s="13" t="s">
        <v>9</v>
      </c>
      <c r="B10" s="25">
        <v>30000</v>
      </c>
      <c r="C10" s="25">
        <v>20256</v>
      </c>
      <c r="D10" s="25">
        <v>20000</v>
      </c>
      <c r="E10" s="25">
        <v>19804</v>
      </c>
    </row>
    <row r="11" spans="1:5" ht="21.75" customHeight="1">
      <c r="A11" s="13" t="s">
        <v>74</v>
      </c>
      <c r="B11" s="25">
        <v>1500000</v>
      </c>
      <c r="C11" s="25">
        <v>1550045.23</v>
      </c>
      <c r="D11" s="25">
        <v>1500000</v>
      </c>
      <c r="E11" s="25">
        <v>1710939.5</v>
      </c>
    </row>
    <row r="12" spans="1:5" ht="21.75" customHeight="1">
      <c r="A12" s="13" t="s">
        <v>75</v>
      </c>
      <c r="B12" s="25">
        <v>2500000</v>
      </c>
      <c r="C12" s="25">
        <v>3734920.84</v>
      </c>
      <c r="D12" s="25">
        <v>3600000</v>
      </c>
      <c r="E12" s="25">
        <v>3075017.87</v>
      </c>
    </row>
    <row r="13" spans="1:5" ht="21.75" customHeight="1">
      <c r="A13" s="13" t="s">
        <v>10</v>
      </c>
      <c r="B13" s="25">
        <v>8550000</v>
      </c>
      <c r="C13" s="25">
        <v>9999283.01</v>
      </c>
      <c r="D13" s="25">
        <v>8860000</v>
      </c>
      <c r="E13" s="25">
        <v>11128297.4</v>
      </c>
    </row>
    <row r="14" spans="1:5" ht="21.75" customHeight="1">
      <c r="A14" s="13" t="s">
        <v>76</v>
      </c>
      <c r="B14" s="25">
        <v>2795000</v>
      </c>
      <c r="C14" s="25">
        <v>3518634</v>
      </c>
      <c r="D14" s="25">
        <v>2100000</v>
      </c>
      <c r="E14" s="25">
        <v>3960961</v>
      </c>
    </row>
    <row r="15" spans="1:5" ht="21.75" customHeight="1">
      <c r="A15" s="13" t="s">
        <v>77</v>
      </c>
      <c r="B15" s="25">
        <v>5000</v>
      </c>
      <c r="C15" s="25">
        <v>0</v>
      </c>
      <c r="D15" s="25">
        <v>0</v>
      </c>
      <c r="E15" s="25">
        <v>0</v>
      </c>
    </row>
    <row r="16" spans="1:5" ht="21.75" customHeight="1">
      <c r="A16" s="13" t="s">
        <v>78</v>
      </c>
      <c r="B16" s="25">
        <v>50000</v>
      </c>
      <c r="C16" s="25">
        <v>114096.67</v>
      </c>
      <c r="D16" s="25">
        <v>70000</v>
      </c>
      <c r="E16" s="25">
        <v>70118.16</v>
      </c>
    </row>
    <row r="17" spans="1:5" ht="21.75" customHeight="1">
      <c r="A17" s="13" t="s">
        <v>79</v>
      </c>
      <c r="B17" s="25">
        <v>100000</v>
      </c>
      <c r="C17" s="25">
        <v>64965.16</v>
      </c>
      <c r="D17" s="25">
        <v>70000</v>
      </c>
      <c r="E17" s="25">
        <v>124909.34</v>
      </c>
    </row>
    <row r="18" spans="1:5" ht="21.75" customHeight="1" thickBot="1">
      <c r="A18" s="26" t="s">
        <v>11</v>
      </c>
      <c r="B18" s="21">
        <f>SUM(B8:B17)</f>
        <v>15700000</v>
      </c>
      <c r="C18" s="21">
        <f>SUM(C8:C17)</f>
        <v>19195496.46</v>
      </c>
      <c r="D18" s="21">
        <f>SUM(D8:D17)</f>
        <v>16370000</v>
      </c>
      <c r="E18" s="21">
        <f>SUM(E8:E17)</f>
        <v>20245014.78</v>
      </c>
    </row>
    <row r="19" spans="1:5" s="2" customFormat="1" ht="21.75" customHeight="1" thickTop="1">
      <c r="A19" s="12" t="s">
        <v>12</v>
      </c>
      <c r="B19" s="25"/>
      <c r="C19" s="25"/>
      <c r="D19" s="25"/>
      <c r="E19" s="25"/>
    </row>
    <row r="20" spans="1:5" s="2" customFormat="1" ht="21.75" customHeight="1">
      <c r="A20" s="13" t="s">
        <v>13</v>
      </c>
      <c r="B20" s="25">
        <v>15000</v>
      </c>
      <c r="C20" s="25">
        <v>16780</v>
      </c>
      <c r="D20" s="25">
        <v>15000</v>
      </c>
      <c r="E20" s="25">
        <v>14230</v>
      </c>
    </row>
    <row r="21" spans="1:5" ht="21.75" customHeight="1">
      <c r="A21" s="13" t="s">
        <v>61</v>
      </c>
      <c r="B21" s="25"/>
      <c r="C21" s="25"/>
      <c r="D21" s="25"/>
      <c r="E21" s="25"/>
    </row>
    <row r="22" spans="1:5" ht="21.75" customHeight="1">
      <c r="A22" s="13" t="s">
        <v>14</v>
      </c>
      <c r="B22" s="25">
        <v>0</v>
      </c>
      <c r="C22" s="25">
        <v>0</v>
      </c>
      <c r="D22" s="25">
        <v>0</v>
      </c>
      <c r="E22" s="25">
        <v>0</v>
      </c>
    </row>
    <row r="23" spans="1:5" ht="21.75" customHeight="1">
      <c r="A23" s="13" t="s">
        <v>59</v>
      </c>
      <c r="B23" s="25"/>
      <c r="C23" s="25"/>
      <c r="D23" s="25"/>
      <c r="E23" s="25"/>
    </row>
    <row r="24" spans="1:5" ht="21.75" customHeight="1">
      <c r="A24" s="13" t="s">
        <v>15</v>
      </c>
      <c r="B24" s="25">
        <v>5000</v>
      </c>
      <c r="C24" s="25">
        <v>0</v>
      </c>
      <c r="D24" s="25">
        <v>5000</v>
      </c>
      <c r="E24" s="25">
        <v>0</v>
      </c>
    </row>
    <row r="25" spans="1:5" ht="21.75" customHeight="1">
      <c r="A25" s="13" t="s">
        <v>80</v>
      </c>
      <c r="B25" s="25">
        <v>0</v>
      </c>
      <c r="C25" s="25">
        <v>0</v>
      </c>
      <c r="D25" s="25">
        <v>0</v>
      </c>
      <c r="E25" s="25">
        <v>0</v>
      </c>
    </row>
    <row r="26" spans="1:5" ht="21.75" customHeight="1">
      <c r="A26" s="13" t="s">
        <v>81</v>
      </c>
      <c r="B26" s="25">
        <v>0</v>
      </c>
      <c r="C26" s="25">
        <v>17214</v>
      </c>
      <c r="D26" s="25">
        <v>3500</v>
      </c>
      <c r="E26" s="25">
        <v>23998</v>
      </c>
    </row>
    <row r="27" spans="1:5" ht="21.75" customHeight="1">
      <c r="A27" s="13" t="s">
        <v>82</v>
      </c>
      <c r="B27" s="25">
        <v>0</v>
      </c>
      <c r="C27" s="25">
        <v>0</v>
      </c>
      <c r="D27" s="25">
        <v>0</v>
      </c>
      <c r="E27" s="25">
        <v>30000</v>
      </c>
    </row>
    <row r="28" spans="1:5" ht="21.75" customHeight="1">
      <c r="A28" s="34" t="s">
        <v>86</v>
      </c>
      <c r="B28" s="25">
        <v>0</v>
      </c>
      <c r="C28" s="25">
        <v>960</v>
      </c>
      <c r="D28" s="25">
        <v>500</v>
      </c>
      <c r="E28" s="25">
        <v>1100</v>
      </c>
    </row>
    <row r="29" spans="1:5" ht="21.75" customHeight="1">
      <c r="A29" s="34" t="s">
        <v>261</v>
      </c>
      <c r="B29" s="25">
        <v>0</v>
      </c>
      <c r="C29" s="25">
        <v>0</v>
      </c>
      <c r="D29" s="25">
        <v>116000</v>
      </c>
      <c r="E29" s="25">
        <v>313370</v>
      </c>
    </row>
    <row r="30" spans="1:5" ht="21.75" customHeight="1" thickBot="1">
      <c r="A30" s="26" t="s">
        <v>11</v>
      </c>
      <c r="B30" s="21">
        <f>SUM(B20:B29)</f>
        <v>20000</v>
      </c>
      <c r="C30" s="21">
        <f>SUM(C20:C29)</f>
        <v>34954</v>
      </c>
      <c r="D30" s="21">
        <f>SUM(D20:D29)</f>
        <v>140000</v>
      </c>
      <c r="E30" s="21">
        <f>SUM(E20:E29)</f>
        <v>382698</v>
      </c>
    </row>
    <row r="31" spans="1:5" ht="21.75" customHeight="1" thickTop="1">
      <c r="A31" s="12" t="s">
        <v>17</v>
      </c>
      <c r="B31" s="13"/>
      <c r="C31" s="13"/>
      <c r="D31" s="13"/>
      <c r="E31" s="13"/>
    </row>
    <row r="32" spans="1:5" ht="21.75" customHeight="1">
      <c r="A32" s="13" t="s">
        <v>18</v>
      </c>
      <c r="B32" s="25">
        <v>0</v>
      </c>
      <c r="C32" s="25">
        <v>0</v>
      </c>
      <c r="D32" s="25">
        <v>0</v>
      </c>
      <c r="E32" s="25">
        <v>0</v>
      </c>
    </row>
    <row r="33" spans="1:5" ht="21.75" customHeight="1">
      <c r="A33" s="13" t="s">
        <v>19</v>
      </c>
      <c r="B33" s="25">
        <v>180000</v>
      </c>
      <c r="C33" s="25">
        <v>135464.51</v>
      </c>
      <c r="D33" s="25">
        <v>120000</v>
      </c>
      <c r="E33" s="25">
        <v>177052.96</v>
      </c>
    </row>
    <row r="34" spans="1:5" ht="21.75" customHeight="1">
      <c r="A34" s="26" t="s">
        <v>16</v>
      </c>
      <c r="B34" s="25"/>
      <c r="C34" s="25"/>
      <c r="D34" s="25"/>
      <c r="E34" s="25"/>
    </row>
    <row r="35" spans="1:5" ht="21.75" customHeight="1" thickBot="1">
      <c r="A35" s="26" t="s">
        <v>11</v>
      </c>
      <c r="B35" s="21">
        <f>SUM(B32:B33)</f>
        <v>180000</v>
      </c>
      <c r="C35" s="21">
        <f>SUM(C32:C33)</f>
        <v>135464.51</v>
      </c>
      <c r="D35" s="21">
        <f>SUM(D32:D33)</f>
        <v>120000</v>
      </c>
      <c r="E35" s="21">
        <f>SUM(E32:E33)</f>
        <v>177052.96</v>
      </c>
    </row>
    <row r="36" spans="1:5" ht="21.75" customHeight="1" thickTop="1">
      <c r="A36" s="12" t="s">
        <v>20</v>
      </c>
      <c r="B36" s="25">
        <v>0</v>
      </c>
      <c r="C36" s="25">
        <v>0</v>
      </c>
      <c r="D36" s="25">
        <v>0</v>
      </c>
      <c r="E36" s="25">
        <v>0</v>
      </c>
    </row>
    <row r="37" spans="1:5" ht="21.75" customHeight="1">
      <c r="A37" s="13" t="s">
        <v>21</v>
      </c>
      <c r="B37" s="25">
        <v>2000000</v>
      </c>
      <c r="C37" s="25">
        <v>1802138</v>
      </c>
      <c r="D37" s="25">
        <v>1800000</v>
      </c>
      <c r="E37" s="25">
        <v>1950901</v>
      </c>
    </row>
    <row r="38" spans="1:5" ht="21.75" customHeight="1">
      <c r="A38" s="26" t="s">
        <v>16</v>
      </c>
      <c r="B38" s="25"/>
      <c r="C38" s="25"/>
      <c r="D38" s="25"/>
      <c r="E38" s="25"/>
    </row>
    <row r="39" spans="1:5" ht="21.75" customHeight="1" thickBot="1">
      <c r="A39" s="41" t="s">
        <v>11</v>
      </c>
      <c r="B39" s="21">
        <f>SUM(B36:B37)</f>
        <v>2000000</v>
      </c>
      <c r="C39" s="21">
        <f>SUM(C36:C37)</f>
        <v>1802138</v>
      </c>
      <c r="D39" s="21">
        <f>SUM(D36:D37)</f>
        <v>1800000</v>
      </c>
      <c r="E39" s="21">
        <f>SUM(E36:E37)</f>
        <v>1950901</v>
      </c>
    </row>
    <row r="40" spans="1:5" ht="21.75" customHeight="1" thickTop="1">
      <c r="A40" s="103" t="s">
        <v>66</v>
      </c>
      <c r="B40" s="103"/>
      <c r="C40" s="103"/>
      <c r="D40" s="103"/>
      <c r="E40" s="103"/>
    </row>
    <row r="41" spans="1:5" ht="21.75" customHeight="1">
      <c r="A41" s="102" t="s">
        <v>0</v>
      </c>
      <c r="B41" s="102"/>
      <c r="C41" s="102"/>
      <c r="D41" s="102"/>
      <c r="E41" s="102"/>
    </row>
    <row r="42" spans="1:5" ht="21.75" customHeight="1">
      <c r="A42" s="102" t="s">
        <v>1</v>
      </c>
      <c r="B42" s="102"/>
      <c r="C42" s="102"/>
      <c r="D42" s="102"/>
      <c r="E42" s="102"/>
    </row>
    <row r="44" spans="1:5" ht="21.75" customHeight="1">
      <c r="A44" s="106" t="s">
        <v>2</v>
      </c>
      <c r="B44" s="29" t="s">
        <v>3</v>
      </c>
      <c r="C44" s="29" t="s">
        <v>33</v>
      </c>
      <c r="D44" s="29" t="s">
        <v>3</v>
      </c>
      <c r="E44" s="29" t="s">
        <v>33</v>
      </c>
    </row>
    <row r="45" spans="1:5" ht="21.75" customHeight="1">
      <c r="A45" s="107"/>
      <c r="B45" s="41" t="s">
        <v>85</v>
      </c>
      <c r="C45" s="41" t="s">
        <v>84</v>
      </c>
      <c r="D45" s="41" t="s">
        <v>258</v>
      </c>
      <c r="E45" s="41" t="s">
        <v>259</v>
      </c>
    </row>
    <row r="46" spans="1:5" ht="21.75" customHeight="1">
      <c r="A46" s="13" t="s">
        <v>22</v>
      </c>
      <c r="B46" s="25"/>
      <c r="C46" s="25"/>
      <c r="D46" s="25"/>
      <c r="E46" s="25"/>
    </row>
    <row r="47" spans="1:5" ht="21.75" customHeight="1">
      <c r="A47" s="13" t="s">
        <v>23</v>
      </c>
      <c r="B47" s="25">
        <v>11102882</v>
      </c>
      <c r="C47" s="25">
        <v>8897663</v>
      </c>
      <c r="D47" s="25">
        <v>10067900</v>
      </c>
      <c r="E47" s="25">
        <v>10943897</v>
      </c>
    </row>
    <row r="48" spans="1:5" ht="21.75" customHeight="1">
      <c r="A48" s="13" t="s">
        <v>24</v>
      </c>
      <c r="B48" s="25"/>
      <c r="C48" s="25"/>
      <c r="D48" s="25"/>
      <c r="E48" s="25"/>
    </row>
    <row r="49" spans="1:5" ht="21.75" customHeight="1">
      <c r="A49" s="26" t="s">
        <v>16</v>
      </c>
      <c r="B49" s="25"/>
      <c r="C49" s="25"/>
      <c r="D49" s="25"/>
      <c r="E49" s="25"/>
    </row>
    <row r="50" spans="1:5" ht="21.75" customHeight="1" thickBot="1">
      <c r="A50" s="26" t="s">
        <v>11</v>
      </c>
      <c r="B50" s="21">
        <f>SUM(B47)</f>
        <v>11102882</v>
      </c>
      <c r="C50" s="21">
        <f>SUM(C47)</f>
        <v>8897663</v>
      </c>
      <c r="D50" s="21">
        <f>SUM(D47)</f>
        <v>10067900</v>
      </c>
      <c r="E50" s="21">
        <f>SUM(E47)</f>
        <v>10943897</v>
      </c>
    </row>
    <row r="51" spans="1:5" ht="21.75" customHeight="1" thickTop="1">
      <c r="A51" s="13" t="s">
        <v>25</v>
      </c>
      <c r="B51" s="25">
        <v>0</v>
      </c>
      <c r="C51" s="25">
        <v>0</v>
      </c>
      <c r="D51" s="25">
        <v>0</v>
      </c>
      <c r="E51" s="25">
        <v>0</v>
      </c>
    </row>
    <row r="52" spans="1:5" ht="21.75" customHeight="1">
      <c r="A52" s="13" t="s">
        <v>26</v>
      </c>
      <c r="B52" s="25">
        <v>0</v>
      </c>
      <c r="C52" s="25">
        <v>11730</v>
      </c>
      <c r="D52" s="25">
        <v>0</v>
      </c>
      <c r="E52" s="25">
        <v>4610</v>
      </c>
    </row>
    <row r="53" spans="1:5" ht="21.75" customHeight="1">
      <c r="A53" s="13" t="s">
        <v>27</v>
      </c>
      <c r="B53" s="25">
        <v>100000</v>
      </c>
      <c r="C53" s="25">
        <v>82500</v>
      </c>
      <c r="D53" s="25">
        <v>100000</v>
      </c>
      <c r="E53" s="25">
        <v>64000</v>
      </c>
    </row>
    <row r="54" spans="1:5" ht="21.75" customHeight="1">
      <c r="A54" s="13" t="s">
        <v>28</v>
      </c>
      <c r="B54" s="25">
        <v>0</v>
      </c>
      <c r="C54" s="25">
        <v>0</v>
      </c>
      <c r="D54" s="25">
        <v>0</v>
      </c>
      <c r="E54" s="25">
        <v>0</v>
      </c>
    </row>
    <row r="55" spans="1:5" ht="21.75" customHeight="1">
      <c r="A55" s="26" t="s">
        <v>16</v>
      </c>
      <c r="B55" s="25"/>
      <c r="C55" s="25"/>
      <c r="D55" s="25"/>
      <c r="E55" s="25"/>
    </row>
    <row r="56" spans="1:5" ht="21.75" customHeight="1" thickBot="1">
      <c r="A56" s="26" t="s">
        <v>11</v>
      </c>
      <c r="B56" s="21">
        <f>SUM(B51:B55)</f>
        <v>100000</v>
      </c>
      <c r="C56" s="21">
        <f>SUM(C52:C53)</f>
        <v>94230</v>
      </c>
      <c r="D56" s="21">
        <f>SUM(D51:D55)</f>
        <v>100000</v>
      </c>
      <c r="E56" s="21">
        <f>SUM(E52:E53)</f>
        <v>68610</v>
      </c>
    </row>
    <row r="57" spans="1:5" ht="21.75" customHeight="1" thickTop="1">
      <c r="A57" s="13" t="s">
        <v>29</v>
      </c>
      <c r="B57" s="25"/>
      <c r="C57" s="25"/>
      <c r="D57" s="25"/>
      <c r="E57" s="25"/>
    </row>
    <row r="58" spans="1:5" ht="21.75" customHeight="1">
      <c r="A58" s="13" t="s">
        <v>30</v>
      </c>
      <c r="B58" s="25">
        <v>0</v>
      </c>
      <c r="C58" s="25">
        <v>0</v>
      </c>
      <c r="D58" s="25">
        <v>0</v>
      </c>
      <c r="E58" s="25">
        <v>0</v>
      </c>
    </row>
    <row r="59" spans="1:5" ht="21.75" customHeight="1">
      <c r="A59" s="26" t="s">
        <v>16</v>
      </c>
      <c r="B59" s="25"/>
      <c r="C59" s="25"/>
      <c r="D59" s="25"/>
      <c r="E59" s="25"/>
    </row>
    <row r="60" spans="1:5" ht="21.75" customHeight="1" thickBot="1">
      <c r="A60" s="26" t="s">
        <v>11</v>
      </c>
      <c r="B60" s="21">
        <f>SUM(B58)</f>
        <v>0</v>
      </c>
      <c r="C60" s="21">
        <f>SUM(C58)</f>
        <v>0</v>
      </c>
      <c r="D60" s="21">
        <f>SUM(D58)</f>
        <v>0</v>
      </c>
      <c r="E60" s="21">
        <f>SUM(E58)</f>
        <v>0</v>
      </c>
    </row>
    <row r="61" spans="1:5" ht="21.75" customHeight="1" thickTop="1">
      <c r="A61" s="13" t="s">
        <v>31</v>
      </c>
      <c r="B61" s="25"/>
      <c r="C61" s="25"/>
      <c r="D61" s="25"/>
      <c r="E61" s="25"/>
    </row>
    <row r="62" spans="1:5" ht="21.75" customHeight="1">
      <c r="A62" s="13" t="s">
        <v>32</v>
      </c>
      <c r="B62" s="25">
        <v>0</v>
      </c>
      <c r="C62" s="25">
        <v>0</v>
      </c>
      <c r="D62" s="25">
        <v>0</v>
      </c>
      <c r="E62" s="25">
        <v>40799.51</v>
      </c>
    </row>
    <row r="63" spans="1:5" ht="21.75" customHeight="1">
      <c r="A63" s="26" t="s">
        <v>11</v>
      </c>
      <c r="B63" s="15">
        <v>0</v>
      </c>
      <c r="C63" s="15">
        <f>SUM(C62)</f>
        <v>0</v>
      </c>
      <c r="D63" s="15">
        <v>0</v>
      </c>
      <c r="E63" s="15">
        <f>SUM(E62)</f>
        <v>40799.51</v>
      </c>
    </row>
    <row r="64" spans="1:5" ht="21.75" customHeight="1" thickBot="1">
      <c r="A64" s="41" t="s">
        <v>62</v>
      </c>
      <c r="B64" s="21">
        <f>+B18+B30+B35+B39+B50+B56</f>
        <v>29102882</v>
      </c>
      <c r="C64" s="21">
        <f>+C18+C30+C35+C39+C50+C56</f>
        <v>30159945.970000003</v>
      </c>
      <c r="D64" s="21">
        <f>+D18+D30+D35+D39+D50+D56</f>
        <v>28597900</v>
      </c>
      <c r="E64" s="21">
        <f>+E18+E30+E35+E39+E50+E56+E63</f>
        <v>33808973.25</v>
      </c>
    </row>
    <row r="65" ht="21.75" customHeight="1" thickTop="1"/>
    <row r="66" spans="1:5" ht="21.75" customHeight="1">
      <c r="A66" s="104" t="s">
        <v>271</v>
      </c>
      <c r="B66" s="104"/>
      <c r="C66" s="73" t="s">
        <v>270</v>
      </c>
      <c r="D66" s="105" t="s">
        <v>264</v>
      </c>
      <c r="E66" s="105"/>
    </row>
    <row r="67" spans="1:5" ht="21">
      <c r="A67" s="64"/>
      <c r="B67" s="42"/>
      <c r="C67" s="63"/>
      <c r="D67" s="63"/>
      <c r="E67" s="63"/>
    </row>
    <row r="68" spans="1:5" ht="21.75" customHeight="1">
      <c r="A68" s="19" t="s">
        <v>262</v>
      </c>
      <c r="B68" s="19"/>
      <c r="C68" s="19"/>
      <c r="D68" s="19"/>
      <c r="E68" s="19"/>
    </row>
    <row r="69" spans="1:6" ht="21.75" customHeight="1">
      <c r="A69" s="75" t="s">
        <v>266</v>
      </c>
      <c r="B69" s="75"/>
      <c r="C69" s="75"/>
      <c r="D69" s="75"/>
      <c r="E69" s="75"/>
      <c r="F69" s="76"/>
    </row>
    <row r="70" spans="1:6" ht="21.75" customHeight="1">
      <c r="A70" s="75" t="s">
        <v>265</v>
      </c>
      <c r="B70" s="75"/>
      <c r="C70" s="75"/>
      <c r="D70" s="75"/>
      <c r="E70" s="75"/>
      <c r="F70" s="76"/>
    </row>
    <row r="79" spans="1:5" ht="21.75" customHeight="1">
      <c r="A79" s="102" t="s">
        <v>83</v>
      </c>
      <c r="B79" s="102"/>
      <c r="C79" s="102"/>
      <c r="D79" s="102"/>
      <c r="E79" s="102"/>
    </row>
    <row r="80" spans="1:5" ht="21.75" customHeight="1">
      <c r="A80" s="102" t="s">
        <v>0</v>
      </c>
      <c r="B80" s="102"/>
      <c r="C80" s="102"/>
      <c r="D80" s="102"/>
      <c r="E80" s="102"/>
    </row>
    <row r="81" spans="1:5" ht="21.75" customHeight="1">
      <c r="A81" s="102" t="s">
        <v>1</v>
      </c>
      <c r="B81" s="102"/>
      <c r="C81" s="102"/>
      <c r="D81" s="102"/>
      <c r="E81" s="102"/>
    </row>
    <row r="83" spans="1:5" ht="21.75" customHeight="1">
      <c r="A83" s="106" t="s">
        <v>2</v>
      </c>
      <c r="B83" s="29" t="s">
        <v>3</v>
      </c>
      <c r="C83" s="29" t="s">
        <v>4</v>
      </c>
      <c r="D83" s="29" t="s">
        <v>3</v>
      </c>
      <c r="E83" s="29" t="s">
        <v>4</v>
      </c>
    </row>
    <row r="84" spans="1:5" ht="21.75" customHeight="1">
      <c r="A84" s="107"/>
      <c r="B84" s="41" t="s">
        <v>87</v>
      </c>
      <c r="C84" s="41" t="s">
        <v>84</v>
      </c>
      <c r="D84" s="41" t="s">
        <v>260</v>
      </c>
      <c r="E84" s="41" t="s">
        <v>259</v>
      </c>
    </row>
    <row r="85" spans="1:5" ht="21.75" customHeight="1">
      <c r="A85" s="7" t="s">
        <v>34</v>
      </c>
      <c r="B85" s="7"/>
      <c r="C85" s="7"/>
      <c r="D85" s="7"/>
      <c r="E85" s="7"/>
    </row>
    <row r="86" spans="1:5" ht="21.75" customHeight="1">
      <c r="A86" s="13" t="s">
        <v>35</v>
      </c>
      <c r="B86" s="13"/>
      <c r="C86" s="13"/>
      <c r="D86" s="13"/>
      <c r="E86" s="13"/>
    </row>
    <row r="87" spans="1:5" ht="21.75" customHeight="1">
      <c r="A87" s="13" t="s">
        <v>36</v>
      </c>
      <c r="B87" s="25">
        <v>5435095</v>
      </c>
      <c r="C87" s="25">
        <v>3010303.56</v>
      </c>
      <c r="D87" s="25">
        <v>1070000</v>
      </c>
      <c r="E87" s="25">
        <v>815249</v>
      </c>
    </row>
    <row r="88" spans="1:5" ht="21.75" customHeight="1">
      <c r="A88" s="13" t="s">
        <v>37</v>
      </c>
      <c r="B88" s="25">
        <v>3591920</v>
      </c>
      <c r="C88" s="25">
        <v>2794348</v>
      </c>
      <c r="D88" s="25">
        <v>5613880</v>
      </c>
      <c r="E88" s="25">
        <v>5414527</v>
      </c>
    </row>
    <row r="89" spans="1:5" ht="21.75" customHeight="1">
      <c r="A89" s="13" t="s">
        <v>38</v>
      </c>
      <c r="B89" s="25">
        <v>2042520</v>
      </c>
      <c r="C89" s="25">
        <v>1458949</v>
      </c>
      <c r="D89" s="25">
        <v>1989740</v>
      </c>
      <c r="E89" s="25">
        <v>1703835</v>
      </c>
    </row>
    <row r="90" spans="1:5" ht="21.75" customHeight="1">
      <c r="A90" s="13" t="s">
        <v>39</v>
      </c>
      <c r="B90" s="25">
        <v>10308460</v>
      </c>
      <c r="C90" s="25">
        <v>8569045.27</v>
      </c>
      <c r="D90" s="25">
        <v>10454980</v>
      </c>
      <c r="E90" s="25">
        <v>8302321.77</v>
      </c>
    </row>
    <row r="91" spans="1:5" ht="21.75" customHeight="1">
      <c r="A91" s="13" t="s">
        <v>40</v>
      </c>
      <c r="B91" s="25">
        <v>395000</v>
      </c>
      <c r="C91" s="25">
        <v>380692.48</v>
      </c>
      <c r="D91" s="25">
        <v>2004000</v>
      </c>
      <c r="E91" s="25">
        <v>1946733.06</v>
      </c>
    </row>
    <row r="92" spans="1:5" ht="21.75" customHeight="1">
      <c r="A92" s="13" t="s">
        <v>41</v>
      </c>
      <c r="B92" s="25">
        <v>4710861</v>
      </c>
      <c r="C92" s="25">
        <v>3953052.28</v>
      </c>
      <c r="D92" s="25">
        <v>1564000</v>
      </c>
      <c r="E92" s="25">
        <v>1484800</v>
      </c>
    </row>
    <row r="93" spans="1:5" ht="21.75" customHeight="1">
      <c r="A93" s="13" t="s">
        <v>42</v>
      </c>
      <c r="B93" s="25">
        <v>0</v>
      </c>
      <c r="C93" s="25">
        <v>0</v>
      </c>
      <c r="D93" s="25">
        <v>0</v>
      </c>
      <c r="E93" s="25">
        <v>0</v>
      </c>
    </row>
    <row r="94" spans="1:5" ht="21.75" customHeight="1">
      <c r="A94" s="26" t="s">
        <v>16</v>
      </c>
      <c r="B94" s="25">
        <v>0</v>
      </c>
      <c r="C94" s="25">
        <v>0</v>
      </c>
      <c r="D94" s="25">
        <v>0</v>
      </c>
      <c r="E94" s="25">
        <v>0</v>
      </c>
    </row>
    <row r="95" spans="1:5" ht="21.75" customHeight="1">
      <c r="A95" s="26" t="s">
        <v>11</v>
      </c>
      <c r="B95" s="46">
        <f>SUM(B87:B94)</f>
        <v>26483856</v>
      </c>
      <c r="C95" s="46">
        <f>SUM(C87:C94)</f>
        <v>20166390.59</v>
      </c>
      <c r="D95" s="46">
        <f>SUM(D87:D94)</f>
        <v>22696600</v>
      </c>
      <c r="E95" s="46">
        <f>SUM(E87:E94)</f>
        <v>19667465.83</v>
      </c>
    </row>
    <row r="96" spans="1:5" ht="21.75" customHeight="1">
      <c r="A96" s="13" t="s">
        <v>43</v>
      </c>
      <c r="B96" s="25"/>
      <c r="C96" s="25"/>
      <c r="D96" s="25"/>
      <c r="E96" s="25"/>
    </row>
    <row r="97" spans="1:5" ht="21.75" customHeight="1">
      <c r="A97" s="13" t="s">
        <v>44</v>
      </c>
      <c r="B97" s="25">
        <v>2167426</v>
      </c>
      <c r="C97" s="25">
        <v>1576217</v>
      </c>
      <c r="D97" s="25">
        <v>4897300</v>
      </c>
      <c r="E97" s="25">
        <v>4420710</v>
      </c>
    </row>
    <row r="98" spans="1:7" ht="21.75" customHeight="1">
      <c r="A98" s="13"/>
      <c r="B98" s="25"/>
      <c r="C98" s="25"/>
      <c r="D98" s="25"/>
      <c r="E98" s="25"/>
      <c r="G98" s="4"/>
    </row>
    <row r="99" spans="1:5" ht="21.75" customHeight="1">
      <c r="A99" s="13" t="s">
        <v>45</v>
      </c>
      <c r="B99" s="25"/>
      <c r="C99" s="25"/>
      <c r="D99" s="25"/>
      <c r="E99" s="25"/>
    </row>
    <row r="100" spans="1:5" ht="21.75" customHeight="1">
      <c r="A100" s="13" t="s">
        <v>32</v>
      </c>
      <c r="B100" s="25">
        <v>0</v>
      </c>
      <c r="C100" s="25">
        <v>4578580</v>
      </c>
      <c r="D100" s="25">
        <v>0</v>
      </c>
      <c r="E100" s="25">
        <v>1258908</v>
      </c>
    </row>
    <row r="101" spans="1:5" ht="21.75" customHeight="1">
      <c r="A101" s="13"/>
      <c r="B101" s="25"/>
      <c r="C101" s="25"/>
      <c r="D101" s="25"/>
      <c r="E101" s="25"/>
    </row>
    <row r="102" spans="1:5" ht="21.75" customHeight="1" thickBot="1">
      <c r="A102" s="8" t="s">
        <v>11</v>
      </c>
      <c r="B102" s="21">
        <f>SUM(B95:B101)</f>
        <v>28651282</v>
      </c>
      <c r="C102" s="21">
        <f>SUM(C95:C101)</f>
        <v>26321187.59</v>
      </c>
      <c r="D102" s="21">
        <f>SUM(D95:D101)</f>
        <v>27593900</v>
      </c>
      <c r="E102" s="21">
        <f>SUM(E95:E101)</f>
        <v>25347083.83</v>
      </c>
    </row>
    <row r="103" ht="21.75" customHeight="1" thickTop="1"/>
    <row r="104" spans="1:5" ht="21.75" customHeight="1">
      <c r="A104" s="104" t="s">
        <v>271</v>
      </c>
      <c r="B104" s="104"/>
      <c r="C104" s="73" t="s">
        <v>270</v>
      </c>
      <c r="D104" s="105" t="s">
        <v>264</v>
      </c>
      <c r="E104" s="105"/>
    </row>
    <row r="105" spans="1:13" ht="21.75" customHeight="1">
      <c r="A105" s="64"/>
      <c r="B105" s="42"/>
      <c r="C105" s="63"/>
      <c r="D105" s="63"/>
      <c r="E105" s="63"/>
      <c r="F105"/>
      <c r="G105"/>
      <c r="H105"/>
      <c r="I105"/>
      <c r="J105"/>
      <c r="K105"/>
      <c r="L105"/>
      <c r="M105"/>
    </row>
    <row r="106" spans="1:13" ht="21">
      <c r="A106" s="19" t="s">
        <v>262</v>
      </c>
      <c r="B106" s="19"/>
      <c r="C106" s="19"/>
      <c r="D106" s="19"/>
      <c r="E106" s="19"/>
      <c r="F106"/>
      <c r="G106"/>
      <c r="H106"/>
      <c r="I106"/>
      <c r="J106"/>
      <c r="K106"/>
      <c r="L106"/>
      <c r="M106"/>
    </row>
    <row r="107" spans="1:13" ht="21.75" customHeight="1">
      <c r="A107" s="75" t="s">
        <v>266</v>
      </c>
      <c r="B107" s="75"/>
      <c r="C107" s="75"/>
      <c r="D107" s="75"/>
      <c r="E107" s="75"/>
      <c r="F107"/>
      <c r="G107"/>
      <c r="H107"/>
      <c r="I107"/>
      <c r="J107"/>
      <c r="K107"/>
      <c r="L107"/>
      <c r="M107"/>
    </row>
    <row r="108" spans="1:5" ht="21.75" customHeight="1">
      <c r="A108" s="75" t="s">
        <v>265</v>
      </c>
      <c r="B108" s="75"/>
      <c r="C108" s="75"/>
      <c r="D108" s="75"/>
      <c r="E108" s="75"/>
    </row>
    <row r="109" spans="1:5" ht="21.75" customHeight="1">
      <c r="A109" s="60"/>
      <c r="B109" s="60"/>
      <c r="C109" s="60"/>
      <c r="D109" s="60"/>
      <c r="E109" s="60"/>
    </row>
  </sheetData>
  <sheetProtection/>
  <mergeCells count="15">
    <mergeCell ref="A1:E1"/>
    <mergeCell ref="A2:E2"/>
    <mergeCell ref="A41:E41"/>
    <mergeCell ref="A42:E42"/>
    <mergeCell ref="A4:A5"/>
    <mergeCell ref="D66:E66"/>
    <mergeCell ref="A66:B66"/>
    <mergeCell ref="A44:A45"/>
    <mergeCell ref="A80:E80"/>
    <mergeCell ref="A81:E81"/>
    <mergeCell ref="A40:E40"/>
    <mergeCell ref="A79:E79"/>
    <mergeCell ref="A104:B104"/>
    <mergeCell ref="D104:E104"/>
    <mergeCell ref="A83:A84"/>
  </mergeCells>
  <printOptions/>
  <pageMargins left="0.75" right="0.16" top="0.47" bottom="0.7" header="0.4" footer="0.36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9"/>
  <sheetViews>
    <sheetView zoomScalePageLayoutView="0" workbookViewId="0" topLeftCell="A234">
      <selection activeCell="A244" sqref="A244:E249"/>
    </sheetView>
  </sheetViews>
  <sheetFormatPr defaultColWidth="9.140625" defaultRowHeight="21.75" customHeight="1"/>
  <cols>
    <col min="1" max="1" width="43.28125" style="19" customWidth="1"/>
    <col min="2" max="3" width="15.7109375" style="19" bestFit="1" customWidth="1"/>
    <col min="4" max="4" width="4.421875" style="19" bestFit="1" customWidth="1"/>
    <col min="5" max="5" width="15.28125" style="19" bestFit="1" customWidth="1"/>
  </cols>
  <sheetData>
    <row r="1" spans="1:5" ht="21.75" customHeight="1">
      <c r="A1" s="102" t="s">
        <v>46</v>
      </c>
      <c r="B1" s="102"/>
      <c r="C1" s="102"/>
      <c r="D1" s="102"/>
      <c r="E1" s="102"/>
    </row>
    <row r="2" spans="1:5" ht="21.75" customHeight="1">
      <c r="A2" s="102" t="s">
        <v>96</v>
      </c>
      <c r="B2" s="102"/>
      <c r="C2" s="102"/>
      <c r="D2" s="102"/>
      <c r="E2" s="102"/>
    </row>
    <row r="3" spans="1:5" ht="21.75" customHeight="1">
      <c r="A3" s="102" t="s">
        <v>121</v>
      </c>
      <c r="B3" s="102"/>
      <c r="C3" s="102"/>
      <c r="D3" s="102"/>
      <c r="E3" s="102"/>
    </row>
    <row r="4" spans="1:5" ht="21.75" customHeight="1">
      <c r="A4" s="7"/>
      <c r="B4" s="8" t="s">
        <v>3</v>
      </c>
      <c r="C4" s="9" t="s">
        <v>50</v>
      </c>
      <c r="D4" s="8"/>
      <c r="E4" s="8" t="s">
        <v>73</v>
      </c>
    </row>
    <row r="5" spans="1:5" ht="21.75" customHeight="1">
      <c r="A5" s="10" t="s">
        <v>47</v>
      </c>
      <c r="B5" s="11"/>
      <c r="C5" s="11"/>
      <c r="D5" s="8"/>
      <c r="E5" s="11"/>
    </row>
    <row r="6" spans="1:5" ht="21.75" customHeight="1">
      <c r="A6" s="12" t="s">
        <v>97</v>
      </c>
      <c r="B6" s="11"/>
      <c r="C6" s="11"/>
      <c r="D6" s="8"/>
      <c r="E6" s="11"/>
    </row>
    <row r="7" spans="1:5" ht="21.75" customHeight="1">
      <c r="A7" s="13" t="s">
        <v>98</v>
      </c>
      <c r="B7" s="14">
        <v>170000</v>
      </c>
      <c r="C7" s="14">
        <v>174771.51</v>
      </c>
      <c r="D7" s="8" t="s">
        <v>64</v>
      </c>
      <c r="E7" s="14">
        <f>C7-B7</f>
        <v>4771.510000000009</v>
      </c>
    </row>
    <row r="8" spans="1:5" ht="21.75" customHeight="1">
      <c r="A8" s="13" t="s">
        <v>99</v>
      </c>
      <c r="B8" s="14">
        <v>140000</v>
      </c>
      <c r="C8" s="14">
        <v>382698</v>
      </c>
      <c r="D8" s="8" t="s">
        <v>64</v>
      </c>
      <c r="E8" s="14">
        <f aca="true" t="shared" si="0" ref="E8:E15">C8-B8</f>
        <v>242698</v>
      </c>
    </row>
    <row r="9" spans="1:5" ht="21.75" customHeight="1">
      <c r="A9" s="13" t="s">
        <v>100</v>
      </c>
      <c r="B9" s="14">
        <v>120000</v>
      </c>
      <c r="C9" s="14">
        <v>177052.96</v>
      </c>
      <c r="D9" s="8" t="s">
        <v>64</v>
      </c>
      <c r="E9" s="14">
        <f t="shared" si="0"/>
        <v>57052.95999999999</v>
      </c>
    </row>
    <row r="10" spans="1:5" ht="21.75" customHeight="1">
      <c r="A10" s="13" t="s">
        <v>101</v>
      </c>
      <c r="B10" s="14">
        <v>1800000</v>
      </c>
      <c r="C10" s="14">
        <v>1950901</v>
      </c>
      <c r="D10" s="8" t="s">
        <v>64</v>
      </c>
      <c r="E10" s="14">
        <f t="shared" si="0"/>
        <v>150901</v>
      </c>
    </row>
    <row r="11" spans="1:5" ht="21.75" customHeight="1">
      <c r="A11" s="13" t="s">
        <v>102</v>
      </c>
      <c r="B11" s="14">
        <v>70000</v>
      </c>
      <c r="C11" s="14">
        <v>68610</v>
      </c>
      <c r="D11" s="8" t="s">
        <v>52</v>
      </c>
      <c r="E11" s="14">
        <f t="shared" si="0"/>
        <v>-1390</v>
      </c>
    </row>
    <row r="12" spans="1:5" ht="21.75" customHeight="1">
      <c r="A12" s="12" t="s">
        <v>103</v>
      </c>
      <c r="B12" s="14"/>
      <c r="C12" s="14"/>
      <c r="D12" s="8"/>
      <c r="E12" s="14"/>
    </row>
    <row r="13" spans="1:5" ht="21.75" customHeight="1">
      <c r="A13" s="13" t="s">
        <v>104</v>
      </c>
      <c r="B13" s="14">
        <v>16200000</v>
      </c>
      <c r="C13" s="14">
        <v>20070243.27</v>
      </c>
      <c r="D13" s="8" t="s">
        <v>64</v>
      </c>
      <c r="E13" s="14">
        <f t="shared" si="0"/>
        <v>3870243.2699999996</v>
      </c>
    </row>
    <row r="14" spans="1:5" ht="21.75" customHeight="1">
      <c r="A14" s="12" t="s">
        <v>105</v>
      </c>
      <c r="B14" s="14"/>
      <c r="C14" s="14"/>
      <c r="D14" s="8"/>
      <c r="E14" s="14"/>
    </row>
    <row r="15" spans="1:5" ht="21.75" customHeight="1">
      <c r="A15" s="13" t="s">
        <v>48</v>
      </c>
      <c r="B15" s="14">
        <v>10067900</v>
      </c>
      <c r="C15" s="14">
        <v>10943897</v>
      </c>
      <c r="D15" s="8" t="s">
        <v>64</v>
      </c>
      <c r="E15" s="14">
        <f t="shared" si="0"/>
        <v>875997</v>
      </c>
    </row>
    <row r="16" spans="1:5" ht="21.75" customHeight="1">
      <c r="A16" s="10" t="s">
        <v>122</v>
      </c>
      <c r="B16" s="15">
        <f>SUM(B7:B15)</f>
        <v>28567900</v>
      </c>
      <c r="C16" s="15">
        <f>SUM(C7:C15)</f>
        <v>33768173.739999995</v>
      </c>
      <c r="D16" s="16" t="s">
        <v>64</v>
      </c>
      <c r="E16" s="15">
        <f>SUM(E7:E15)</f>
        <v>5200273.739999999</v>
      </c>
    </row>
    <row r="17" spans="1:5" ht="21.75" customHeight="1">
      <c r="A17" s="13"/>
      <c r="B17" s="8" t="s">
        <v>3</v>
      </c>
      <c r="C17" s="8" t="s">
        <v>72</v>
      </c>
      <c r="D17" s="8"/>
      <c r="E17" s="8" t="s">
        <v>51</v>
      </c>
    </row>
    <row r="18" spans="1:5" ht="21.75" customHeight="1">
      <c r="A18" s="10" t="s">
        <v>53</v>
      </c>
      <c r="B18" s="8"/>
      <c r="C18" s="8"/>
      <c r="D18" s="8"/>
      <c r="E18" s="8"/>
    </row>
    <row r="19" spans="1:5" ht="21.75" customHeight="1">
      <c r="A19" s="12" t="s">
        <v>106</v>
      </c>
      <c r="B19" s="11"/>
      <c r="C19" s="11"/>
      <c r="D19" s="8"/>
      <c r="E19" s="11"/>
    </row>
    <row r="20" spans="1:5" ht="21.75" customHeight="1">
      <c r="A20" s="13" t="s">
        <v>54</v>
      </c>
      <c r="B20" s="14">
        <v>1070000</v>
      </c>
      <c r="C20" s="14">
        <v>815249</v>
      </c>
      <c r="D20" s="17" t="s">
        <v>65</v>
      </c>
      <c r="E20" s="14">
        <f aca="true" t="shared" si="1" ref="E20:E31">C20-B20</f>
        <v>-254751</v>
      </c>
    </row>
    <row r="21" spans="1:5" ht="21.75" customHeight="1">
      <c r="A21" s="12" t="s">
        <v>107</v>
      </c>
      <c r="B21" s="14"/>
      <c r="C21" s="14"/>
      <c r="D21" s="17"/>
      <c r="E21" s="14"/>
    </row>
    <row r="22" spans="1:5" ht="21.75" customHeight="1">
      <c r="A22" s="13" t="s">
        <v>108</v>
      </c>
      <c r="B22" s="14">
        <v>2804640</v>
      </c>
      <c r="C22" s="14">
        <v>2804640</v>
      </c>
      <c r="D22" s="8" t="s">
        <v>110</v>
      </c>
      <c r="E22" s="14">
        <f t="shared" si="1"/>
        <v>0</v>
      </c>
    </row>
    <row r="23" spans="1:5" ht="21.75" customHeight="1">
      <c r="A23" s="13" t="s">
        <v>109</v>
      </c>
      <c r="B23" s="14">
        <v>4798980</v>
      </c>
      <c r="C23" s="14">
        <v>4313722</v>
      </c>
      <c r="D23" s="8" t="s">
        <v>52</v>
      </c>
      <c r="E23" s="14">
        <f t="shared" si="1"/>
        <v>-485258</v>
      </c>
    </row>
    <row r="24" spans="1:5" ht="21.75" customHeight="1">
      <c r="A24" s="12" t="s">
        <v>111</v>
      </c>
      <c r="B24" s="14"/>
      <c r="C24" s="14"/>
      <c r="D24" s="8"/>
      <c r="E24" s="14"/>
    </row>
    <row r="25" spans="1:5" ht="21.75" customHeight="1">
      <c r="A25" s="13" t="s">
        <v>112</v>
      </c>
      <c r="B25" s="14">
        <v>1138000</v>
      </c>
      <c r="C25" s="14">
        <v>772074.5</v>
      </c>
      <c r="D25" s="8" t="s">
        <v>52</v>
      </c>
      <c r="E25" s="14">
        <f t="shared" si="1"/>
        <v>-365925.5</v>
      </c>
    </row>
    <row r="26" spans="1:5" ht="21.75" customHeight="1">
      <c r="A26" s="13" t="s">
        <v>113</v>
      </c>
      <c r="B26" s="14">
        <v>5934800</v>
      </c>
      <c r="C26" s="14">
        <v>4733215.98</v>
      </c>
      <c r="D26" s="8" t="s">
        <v>52</v>
      </c>
      <c r="E26" s="14">
        <f>C26-B26</f>
        <v>-1201584.0199999996</v>
      </c>
    </row>
    <row r="27" spans="1:5" ht="21.75" customHeight="1">
      <c r="A27" s="13" t="s">
        <v>114</v>
      </c>
      <c r="B27" s="14">
        <v>3382180</v>
      </c>
      <c r="C27" s="14">
        <v>2797031.29</v>
      </c>
      <c r="D27" s="8" t="s">
        <v>52</v>
      </c>
      <c r="E27" s="14">
        <f>C27-B27</f>
        <v>-585148.71</v>
      </c>
    </row>
    <row r="28" spans="1:5" ht="21.75" customHeight="1">
      <c r="A28" s="13" t="s">
        <v>115</v>
      </c>
      <c r="B28" s="14">
        <v>2004000</v>
      </c>
      <c r="C28" s="14">
        <v>1946733.06</v>
      </c>
      <c r="D28" s="8" t="s">
        <v>52</v>
      </c>
      <c r="E28" s="14">
        <f>C28-B28</f>
        <v>-57266.939999999944</v>
      </c>
    </row>
    <row r="29" spans="1:5" ht="21.75" customHeight="1">
      <c r="A29" s="12" t="s">
        <v>116</v>
      </c>
      <c r="B29" s="14"/>
      <c r="C29" s="14"/>
      <c r="D29" s="8"/>
      <c r="E29" s="14"/>
    </row>
    <row r="30" spans="1:5" ht="21.75" customHeight="1">
      <c r="A30" s="13" t="s">
        <v>118</v>
      </c>
      <c r="B30" s="14">
        <v>528600</v>
      </c>
      <c r="C30" s="14">
        <v>364010</v>
      </c>
      <c r="D30" s="8" t="s">
        <v>52</v>
      </c>
      <c r="E30" s="14">
        <f t="shared" si="1"/>
        <v>-164590</v>
      </c>
    </row>
    <row r="31" spans="1:5" ht="21.75" customHeight="1">
      <c r="A31" s="13" t="s">
        <v>119</v>
      </c>
      <c r="B31" s="14">
        <v>4368700</v>
      </c>
      <c r="C31" s="14">
        <v>4056700</v>
      </c>
      <c r="D31" s="8" t="s">
        <v>52</v>
      </c>
      <c r="E31" s="14">
        <f t="shared" si="1"/>
        <v>-312000</v>
      </c>
    </row>
    <row r="32" spans="1:5" ht="21.75" customHeight="1">
      <c r="A32" s="13"/>
      <c r="B32" s="14"/>
      <c r="C32" s="14"/>
      <c r="D32" s="8"/>
      <c r="E32" s="14"/>
    </row>
    <row r="33" spans="1:5" ht="21.75" customHeight="1">
      <c r="A33" s="18"/>
      <c r="B33" s="14"/>
      <c r="C33" s="14"/>
      <c r="D33" s="8"/>
      <c r="E33" s="14"/>
    </row>
    <row r="34" spans="1:5" ht="21.75" customHeight="1">
      <c r="A34" s="108" t="s">
        <v>66</v>
      </c>
      <c r="B34" s="109"/>
      <c r="C34" s="109"/>
      <c r="D34" s="109"/>
      <c r="E34" s="110"/>
    </row>
    <row r="35" spans="1:5" ht="21.75" customHeight="1">
      <c r="A35" s="30" t="s">
        <v>117</v>
      </c>
      <c r="B35" s="14"/>
      <c r="C35" s="14"/>
      <c r="D35" s="8"/>
      <c r="E35" s="14"/>
    </row>
    <row r="36" spans="1:5" ht="21.75" customHeight="1">
      <c r="A36" s="13" t="s">
        <v>120</v>
      </c>
      <c r="B36" s="14">
        <v>1564000</v>
      </c>
      <c r="C36" s="14">
        <v>1484800</v>
      </c>
      <c r="D36" s="8" t="s">
        <v>52</v>
      </c>
      <c r="E36" s="14">
        <f>+C36-B36</f>
        <v>-79200</v>
      </c>
    </row>
    <row r="37" spans="1:5" ht="21.75" customHeight="1">
      <c r="A37" s="13" t="s">
        <v>49</v>
      </c>
      <c r="B37" s="14">
        <v>0</v>
      </c>
      <c r="C37" s="14">
        <v>0</v>
      </c>
      <c r="D37" s="8" t="s">
        <v>110</v>
      </c>
      <c r="E37" s="14">
        <f>+C37-B37</f>
        <v>0</v>
      </c>
    </row>
    <row r="38" spans="1:5" ht="21.75" customHeight="1">
      <c r="A38" s="10" t="s">
        <v>55</v>
      </c>
      <c r="B38" s="15">
        <f>SUM(B20:B37)</f>
        <v>27593900</v>
      </c>
      <c r="C38" s="15">
        <f>SUM(C20:C37)</f>
        <v>24088175.83</v>
      </c>
      <c r="D38" s="16" t="s">
        <v>52</v>
      </c>
      <c r="E38" s="15">
        <f>+C38-B38</f>
        <v>-3505724.170000002</v>
      </c>
    </row>
    <row r="39" spans="1:5" ht="21.75" customHeight="1">
      <c r="A39" s="32" t="s">
        <v>56</v>
      </c>
      <c r="B39" s="14"/>
      <c r="C39" s="15">
        <f>+C16-C38</f>
        <v>9679997.909999996</v>
      </c>
      <c r="D39" s="8"/>
      <c r="E39" s="14"/>
    </row>
    <row r="40" spans="1:5" ht="21.75" customHeight="1" thickBot="1">
      <c r="A40" s="31" t="s">
        <v>57</v>
      </c>
      <c r="B40" s="20"/>
      <c r="C40" s="21">
        <f>SUM(C39:C39)</f>
        <v>9679997.909999996</v>
      </c>
      <c r="D40" s="6"/>
      <c r="E40" s="20"/>
    </row>
    <row r="41" spans="2:5" ht="21.75" customHeight="1" thickTop="1">
      <c r="B41" s="20"/>
      <c r="C41" s="20"/>
      <c r="D41" s="6"/>
      <c r="E41" s="20"/>
    </row>
    <row r="42" spans="1:9" ht="21.75" customHeight="1">
      <c r="A42" s="62" t="s">
        <v>263</v>
      </c>
      <c r="B42" s="56" t="s">
        <v>267</v>
      </c>
      <c r="C42" s="57"/>
      <c r="D42" s="57" t="s">
        <v>264</v>
      </c>
      <c r="E42" s="57"/>
      <c r="F42" s="57"/>
      <c r="G42" s="57"/>
      <c r="H42" s="56"/>
      <c r="I42" s="58"/>
    </row>
    <row r="43" spans="1:9" ht="21.75" customHeight="1">
      <c r="A43" s="55"/>
      <c r="B43" s="56"/>
      <c r="C43" s="57"/>
      <c r="D43" s="57"/>
      <c r="E43" s="57"/>
      <c r="F43" s="57"/>
      <c r="G43" s="57"/>
      <c r="H43" s="56"/>
      <c r="I43" s="58"/>
    </row>
    <row r="44" spans="1:9" ht="12" customHeight="1">
      <c r="A44" s="55"/>
      <c r="B44" s="56"/>
      <c r="C44" s="57"/>
      <c r="D44" s="57"/>
      <c r="E44" s="57"/>
      <c r="F44" s="57"/>
      <c r="G44" s="57"/>
      <c r="H44" s="56"/>
      <c r="I44" s="58"/>
    </row>
    <row r="45" spans="1:9" ht="21.75" customHeight="1">
      <c r="A45" s="59" t="s">
        <v>262</v>
      </c>
      <c r="B45" s="59"/>
      <c r="C45" s="59"/>
      <c r="D45" s="59"/>
      <c r="E45" s="59"/>
      <c r="F45" s="59"/>
      <c r="G45" s="59"/>
      <c r="H45" s="56"/>
      <c r="I45" s="58"/>
    </row>
    <row r="46" spans="1:9" ht="21.75" customHeight="1">
      <c r="A46" s="60" t="s">
        <v>266</v>
      </c>
      <c r="B46" s="60"/>
      <c r="C46" s="60"/>
      <c r="D46" s="60"/>
      <c r="E46" s="60"/>
      <c r="F46" s="60"/>
      <c r="G46" s="60"/>
      <c r="H46" s="60"/>
      <c r="I46" s="61"/>
    </row>
    <row r="47" spans="1:9" ht="21.75" customHeight="1">
      <c r="A47" s="60" t="s">
        <v>265</v>
      </c>
      <c r="B47" s="60"/>
      <c r="C47" s="60"/>
      <c r="D47" s="60"/>
      <c r="E47" s="60"/>
      <c r="F47" s="60"/>
      <c r="G47" s="60"/>
      <c r="H47" s="60"/>
      <c r="I47" s="61"/>
    </row>
    <row r="68" spans="1:5" ht="21.75" customHeight="1">
      <c r="A68" s="103" t="s">
        <v>0</v>
      </c>
      <c r="B68" s="103"/>
      <c r="C68" s="103"/>
      <c r="D68" s="103"/>
      <c r="E68" s="103"/>
    </row>
    <row r="69" spans="1:5" ht="21.75" customHeight="1">
      <c r="A69" s="103" t="s">
        <v>123</v>
      </c>
      <c r="B69" s="103"/>
      <c r="C69" s="103"/>
      <c r="D69" s="103"/>
      <c r="E69" s="103"/>
    </row>
    <row r="70" spans="1:5" ht="21.75" customHeight="1">
      <c r="A70" s="103" t="s">
        <v>1</v>
      </c>
      <c r="B70" s="103"/>
      <c r="C70" s="103"/>
      <c r="D70" s="103"/>
      <c r="E70" s="103"/>
    </row>
    <row r="71" spans="1:5" ht="21.75" customHeight="1">
      <c r="A71" s="8" t="s">
        <v>2</v>
      </c>
      <c r="B71" s="8" t="s">
        <v>3</v>
      </c>
      <c r="C71" s="8" t="s">
        <v>50</v>
      </c>
      <c r="D71" s="8"/>
      <c r="E71" s="8" t="s">
        <v>51</v>
      </c>
    </row>
    <row r="72" spans="1:5" ht="21.75" customHeight="1">
      <c r="A72" s="7" t="s">
        <v>58</v>
      </c>
      <c r="B72" s="11"/>
      <c r="C72" s="11"/>
      <c r="D72" s="8"/>
      <c r="E72" s="11"/>
    </row>
    <row r="73" spans="1:5" ht="21.75" customHeight="1">
      <c r="A73" s="13" t="s">
        <v>124</v>
      </c>
      <c r="B73" s="11"/>
      <c r="C73" s="11"/>
      <c r="D73" s="8"/>
      <c r="E73" s="11"/>
    </row>
    <row r="74" spans="1:5" ht="21.75" customHeight="1">
      <c r="A74" s="13" t="s">
        <v>126</v>
      </c>
      <c r="B74" s="14"/>
      <c r="C74" s="14"/>
      <c r="D74" s="8"/>
      <c r="E74" s="14"/>
    </row>
    <row r="75" spans="1:5" ht="21.75" customHeight="1">
      <c r="A75" s="34" t="s">
        <v>128</v>
      </c>
      <c r="B75" s="14">
        <v>60000</v>
      </c>
      <c r="C75" s="14">
        <v>53986.51</v>
      </c>
      <c r="D75" s="8" t="s">
        <v>52</v>
      </c>
      <c r="E75" s="14">
        <f>C75-B75</f>
        <v>-6013.489999999998</v>
      </c>
    </row>
    <row r="76" spans="1:5" ht="21.75" customHeight="1">
      <c r="A76" s="13" t="s">
        <v>129</v>
      </c>
      <c r="B76" s="14">
        <v>90000</v>
      </c>
      <c r="C76" s="14">
        <v>100981</v>
      </c>
      <c r="D76" s="8" t="s">
        <v>64</v>
      </c>
      <c r="E76" s="14">
        <f aca="true" t="shared" si="2" ref="E76:E110">C76-B76</f>
        <v>10981</v>
      </c>
    </row>
    <row r="77" spans="1:5" ht="21.75" customHeight="1">
      <c r="A77" s="13" t="s">
        <v>130</v>
      </c>
      <c r="B77" s="14">
        <v>20000</v>
      </c>
      <c r="C77" s="14">
        <v>19804</v>
      </c>
      <c r="D77" s="8" t="s">
        <v>52</v>
      </c>
      <c r="E77" s="14">
        <f t="shared" si="2"/>
        <v>-196</v>
      </c>
    </row>
    <row r="78" spans="1:5" ht="21.75" customHeight="1">
      <c r="A78" s="33" t="s">
        <v>125</v>
      </c>
      <c r="B78" s="15">
        <f>SUM(B75:B77)</f>
        <v>170000</v>
      </c>
      <c r="C78" s="15">
        <f>SUM(C75:C77)</f>
        <v>174771.51</v>
      </c>
      <c r="D78" s="16" t="s">
        <v>64</v>
      </c>
      <c r="E78" s="15">
        <f>SUM(E75:E77)</f>
        <v>4771.510000000002</v>
      </c>
    </row>
    <row r="79" spans="1:5" ht="21.75" customHeight="1">
      <c r="A79" s="13" t="s">
        <v>127</v>
      </c>
      <c r="B79" s="14"/>
      <c r="C79" s="14"/>
      <c r="D79" s="8"/>
      <c r="E79" s="14"/>
    </row>
    <row r="80" spans="1:5" ht="21.75" customHeight="1">
      <c r="A80" s="13" t="s">
        <v>131</v>
      </c>
      <c r="B80" s="14">
        <v>116000</v>
      </c>
      <c r="C80" s="14">
        <v>313370</v>
      </c>
      <c r="D80" s="8" t="s">
        <v>64</v>
      </c>
      <c r="E80" s="14">
        <f t="shared" si="2"/>
        <v>197370</v>
      </c>
    </row>
    <row r="81" spans="1:5" ht="21.75" customHeight="1">
      <c r="A81" s="13" t="s">
        <v>132</v>
      </c>
      <c r="B81" s="14">
        <v>500</v>
      </c>
      <c r="C81" s="14">
        <v>1100</v>
      </c>
      <c r="D81" s="8" t="s">
        <v>64</v>
      </c>
      <c r="E81" s="14">
        <f t="shared" si="2"/>
        <v>600</v>
      </c>
    </row>
    <row r="82" spans="1:5" ht="21.75" customHeight="1">
      <c r="A82" s="13" t="s">
        <v>133</v>
      </c>
      <c r="B82" s="14">
        <v>0</v>
      </c>
      <c r="C82" s="14">
        <v>30000</v>
      </c>
      <c r="D82" s="8" t="s">
        <v>64</v>
      </c>
      <c r="E82" s="14">
        <f t="shared" si="2"/>
        <v>30000</v>
      </c>
    </row>
    <row r="83" spans="1:5" ht="21.75" customHeight="1">
      <c r="A83" s="13" t="s">
        <v>134</v>
      </c>
      <c r="B83" s="14">
        <v>5000</v>
      </c>
      <c r="C83" s="14">
        <v>0</v>
      </c>
      <c r="D83" s="8" t="s">
        <v>52</v>
      </c>
      <c r="E83" s="14">
        <f t="shared" si="2"/>
        <v>-5000</v>
      </c>
    </row>
    <row r="84" spans="1:5" ht="21.75" customHeight="1">
      <c r="A84" s="13" t="s">
        <v>135</v>
      </c>
      <c r="B84" s="14">
        <v>3500</v>
      </c>
      <c r="C84" s="14">
        <v>23998</v>
      </c>
      <c r="D84" s="8" t="s">
        <v>64</v>
      </c>
      <c r="E84" s="14">
        <f t="shared" si="2"/>
        <v>20498</v>
      </c>
    </row>
    <row r="85" spans="1:5" ht="21.75" customHeight="1">
      <c r="A85" s="13" t="s">
        <v>136</v>
      </c>
      <c r="B85" s="14">
        <v>15000</v>
      </c>
      <c r="C85" s="14">
        <v>14230</v>
      </c>
      <c r="D85" s="8" t="s">
        <v>52</v>
      </c>
      <c r="E85" s="14">
        <f t="shared" si="2"/>
        <v>-770</v>
      </c>
    </row>
    <row r="86" spans="1:5" ht="21.75" customHeight="1">
      <c r="A86" s="13" t="s">
        <v>137</v>
      </c>
      <c r="B86" s="14"/>
      <c r="C86" s="14"/>
      <c r="D86" s="8"/>
      <c r="E86" s="14"/>
    </row>
    <row r="87" spans="1:5" ht="21.75" customHeight="1">
      <c r="A87" s="33" t="s">
        <v>138</v>
      </c>
      <c r="B87" s="15">
        <f>SUM(B80:B86)</f>
        <v>140000</v>
      </c>
      <c r="C87" s="15">
        <f>SUM(C80:C86)</f>
        <v>382698</v>
      </c>
      <c r="D87" s="15" t="s">
        <v>64</v>
      </c>
      <c r="E87" s="15">
        <f>SUM(E80:E86)</f>
        <v>242698</v>
      </c>
    </row>
    <row r="88" spans="1:5" ht="21.75" customHeight="1">
      <c r="A88" s="34" t="s">
        <v>139</v>
      </c>
      <c r="B88" s="15"/>
      <c r="C88" s="15"/>
      <c r="D88" s="15"/>
      <c r="E88" s="15"/>
    </row>
    <row r="89" spans="1:5" ht="21.75" customHeight="1">
      <c r="A89" s="34" t="s">
        <v>140</v>
      </c>
      <c r="B89" s="14">
        <v>120000</v>
      </c>
      <c r="C89" s="14">
        <v>177052.96</v>
      </c>
      <c r="D89" s="14" t="s">
        <v>64</v>
      </c>
      <c r="E89" s="14">
        <f>+C89-B89</f>
        <v>57052.95999999999</v>
      </c>
    </row>
    <row r="90" spans="1:5" ht="21.75" customHeight="1">
      <c r="A90" s="33" t="s">
        <v>141</v>
      </c>
      <c r="B90" s="15">
        <f>SUM(B89)</f>
        <v>120000</v>
      </c>
      <c r="C90" s="15">
        <f>SUM(C89)</f>
        <v>177052.96</v>
      </c>
      <c r="D90" s="15" t="s">
        <v>64</v>
      </c>
      <c r="E90" s="15">
        <f>SUM(E89)</f>
        <v>57052.95999999999</v>
      </c>
    </row>
    <row r="91" spans="1:5" ht="21.75" customHeight="1">
      <c r="A91" s="34" t="s">
        <v>142</v>
      </c>
      <c r="B91" s="15"/>
      <c r="C91" s="15"/>
      <c r="D91" s="15"/>
      <c r="E91" s="15"/>
    </row>
    <row r="92" spans="1:5" ht="21.75" customHeight="1">
      <c r="A92" s="34" t="s">
        <v>143</v>
      </c>
      <c r="B92" s="14">
        <v>1800000</v>
      </c>
      <c r="C92" s="14">
        <v>1950901</v>
      </c>
      <c r="D92" s="14" t="s">
        <v>64</v>
      </c>
      <c r="E92" s="14">
        <f>+C92-B92</f>
        <v>150901</v>
      </c>
    </row>
    <row r="93" spans="1:5" ht="21.75" customHeight="1">
      <c r="A93" s="33" t="s">
        <v>144</v>
      </c>
      <c r="B93" s="15">
        <f>SUM(B92)</f>
        <v>1800000</v>
      </c>
      <c r="C93" s="15">
        <f>SUM(C92)</f>
        <v>1950901</v>
      </c>
      <c r="D93" s="15" t="s">
        <v>64</v>
      </c>
      <c r="E93" s="15">
        <f>SUM(E92)</f>
        <v>150901</v>
      </c>
    </row>
    <row r="94" spans="1:5" ht="21.75" customHeight="1">
      <c r="A94" s="34" t="s">
        <v>145</v>
      </c>
      <c r="B94" s="15"/>
      <c r="C94" s="15"/>
      <c r="D94" s="15"/>
      <c r="E94" s="15"/>
    </row>
    <row r="95" spans="1:5" ht="21.75" customHeight="1">
      <c r="A95" s="34" t="s">
        <v>146</v>
      </c>
      <c r="B95" s="14">
        <v>50000</v>
      </c>
      <c r="C95" s="14">
        <v>64000</v>
      </c>
      <c r="D95" s="14" t="s">
        <v>64</v>
      </c>
      <c r="E95" s="14">
        <f>+C95-B95</f>
        <v>14000</v>
      </c>
    </row>
    <row r="96" spans="1:5" ht="21.75" customHeight="1">
      <c r="A96" s="34" t="s">
        <v>147</v>
      </c>
      <c r="B96" s="14">
        <v>20000</v>
      </c>
      <c r="C96" s="14">
        <v>4610</v>
      </c>
      <c r="D96" s="15" t="s">
        <v>52</v>
      </c>
      <c r="E96" s="14">
        <f>+C96-B96</f>
        <v>-15390</v>
      </c>
    </row>
    <row r="97" spans="1:5" ht="21.75" customHeight="1">
      <c r="A97" s="33" t="s">
        <v>148</v>
      </c>
      <c r="B97" s="15">
        <f>SUM(B95:B96)</f>
        <v>70000</v>
      </c>
      <c r="C97" s="15">
        <f>SUM(C95:C96)</f>
        <v>68610</v>
      </c>
      <c r="D97" s="15" t="s">
        <v>52</v>
      </c>
      <c r="E97" s="15">
        <f>SUM(E95:E96)</f>
        <v>-1390</v>
      </c>
    </row>
    <row r="98" spans="1:5" ht="21.75" customHeight="1">
      <c r="A98" s="35" t="s">
        <v>103</v>
      </c>
      <c r="B98" s="15"/>
      <c r="C98" s="15"/>
      <c r="D98" s="15"/>
      <c r="E98" s="15"/>
    </row>
    <row r="99" spans="1:5" ht="21.75" customHeight="1">
      <c r="A99" s="34" t="s">
        <v>149</v>
      </c>
      <c r="B99" s="39"/>
      <c r="C99" s="39"/>
      <c r="D99" s="39"/>
      <c r="E99" s="39"/>
    </row>
    <row r="100" spans="1:5" ht="21.75" customHeight="1">
      <c r="A100" s="11" t="s">
        <v>150</v>
      </c>
      <c r="B100" s="14">
        <v>0</v>
      </c>
      <c r="C100" s="14">
        <v>0</v>
      </c>
      <c r="D100" s="8" t="s">
        <v>110</v>
      </c>
      <c r="E100" s="14">
        <f t="shared" si="2"/>
        <v>0</v>
      </c>
    </row>
    <row r="101" spans="1:5" ht="21.75" customHeight="1">
      <c r="A101" s="105" t="s">
        <v>66</v>
      </c>
      <c r="B101" s="105"/>
      <c r="C101" s="105"/>
      <c r="D101" s="105"/>
      <c r="E101" s="105"/>
    </row>
    <row r="102" spans="1:5" ht="21.75" customHeight="1">
      <c r="A102" s="8" t="s">
        <v>2</v>
      </c>
      <c r="B102" s="8" t="s">
        <v>3</v>
      </c>
      <c r="C102" s="8" t="s">
        <v>50</v>
      </c>
      <c r="D102" s="8"/>
      <c r="E102" s="8" t="s">
        <v>51</v>
      </c>
    </row>
    <row r="103" spans="1:5" ht="21.75" customHeight="1">
      <c r="A103" s="13" t="s">
        <v>151</v>
      </c>
      <c r="B103" s="14">
        <v>5400000</v>
      </c>
      <c r="C103" s="14">
        <v>6101923</v>
      </c>
      <c r="D103" s="8" t="s">
        <v>64</v>
      </c>
      <c r="E103" s="14">
        <f t="shared" si="2"/>
        <v>701923</v>
      </c>
    </row>
    <row r="104" spans="1:5" ht="21.75" customHeight="1">
      <c r="A104" s="13" t="s">
        <v>152</v>
      </c>
      <c r="B104" s="14">
        <v>3430000</v>
      </c>
      <c r="C104" s="14">
        <v>4916675.05</v>
      </c>
      <c r="D104" s="8" t="s">
        <v>64</v>
      </c>
      <c r="E104" s="14">
        <f t="shared" si="2"/>
        <v>1486675.0499999998</v>
      </c>
    </row>
    <row r="105" spans="1:5" ht="21.75" customHeight="1">
      <c r="A105" s="13" t="s">
        <v>153</v>
      </c>
      <c r="B105" s="14">
        <v>30000</v>
      </c>
      <c r="C105" s="14">
        <v>109699.35</v>
      </c>
      <c r="D105" s="8" t="s">
        <v>64</v>
      </c>
      <c r="E105" s="14">
        <f t="shared" si="2"/>
        <v>79699.35</v>
      </c>
    </row>
    <row r="106" spans="1:5" ht="21.75" customHeight="1">
      <c r="A106" s="13" t="s">
        <v>154</v>
      </c>
      <c r="B106" s="17">
        <v>1500000</v>
      </c>
      <c r="C106" s="17">
        <v>1710939.5</v>
      </c>
      <c r="D106" s="8" t="s">
        <v>64</v>
      </c>
      <c r="E106" s="14">
        <f t="shared" si="2"/>
        <v>210939.5</v>
      </c>
    </row>
    <row r="107" spans="1:5" ht="21.75" customHeight="1">
      <c r="A107" s="13" t="s">
        <v>155</v>
      </c>
      <c r="B107" s="17">
        <v>3600000</v>
      </c>
      <c r="C107" s="17">
        <v>3075017.87</v>
      </c>
      <c r="D107" s="17" t="s">
        <v>52</v>
      </c>
      <c r="E107" s="14">
        <f t="shared" si="2"/>
        <v>-524982.1299999999</v>
      </c>
    </row>
    <row r="108" spans="1:5" ht="21.75" customHeight="1">
      <c r="A108" s="13" t="s">
        <v>156</v>
      </c>
      <c r="B108" s="14">
        <v>70000</v>
      </c>
      <c r="C108" s="14">
        <v>70118.16</v>
      </c>
      <c r="D108" s="17" t="s">
        <v>64</v>
      </c>
      <c r="E108" s="14">
        <f t="shared" si="2"/>
        <v>118.16000000000349</v>
      </c>
    </row>
    <row r="109" spans="1:5" ht="21.75" customHeight="1">
      <c r="A109" s="13" t="s">
        <v>157</v>
      </c>
      <c r="B109" s="36">
        <v>70000</v>
      </c>
      <c r="C109" s="36">
        <v>124909.34</v>
      </c>
      <c r="D109" s="37" t="s">
        <v>64</v>
      </c>
      <c r="E109" s="36">
        <f t="shared" si="2"/>
        <v>54909.34</v>
      </c>
    </row>
    <row r="110" spans="1:5" ht="21.75" customHeight="1">
      <c r="A110" s="13" t="s">
        <v>158</v>
      </c>
      <c r="B110" s="36">
        <v>2100000</v>
      </c>
      <c r="C110" s="36">
        <v>3960961</v>
      </c>
      <c r="D110" s="37" t="s">
        <v>64</v>
      </c>
      <c r="E110" s="36">
        <f t="shared" si="2"/>
        <v>1860961</v>
      </c>
    </row>
    <row r="111" spans="1:5" ht="21.75" customHeight="1">
      <c r="A111" s="13" t="s">
        <v>159</v>
      </c>
      <c r="B111" s="36"/>
      <c r="C111" s="36"/>
      <c r="D111" s="37"/>
      <c r="E111" s="36"/>
    </row>
    <row r="112" spans="1:5" ht="21.75" customHeight="1" thickBot="1">
      <c r="A112" s="33" t="s">
        <v>163</v>
      </c>
      <c r="B112" s="21">
        <f>SUM(B100:B111)</f>
        <v>16200000</v>
      </c>
      <c r="C112" s="21">
        <f>SUM(C100:C111)</f>
        <v>20070243.27</v>
      </c>
      <c r="D112" s="24" t="s">
        <v>64</v>
      </c>
      <c r="E112" s="21">
        <f>SUM(E100:E111)</f>
        <v>3870243.27</v>
      </c>
    </row>
    <row r="113" spans="1:5" ht="21.75" customHeight="1" thickTop="1">
      <c r="A113" s="38" t="s">
        <v>160</v>
      </c>
      <c r="B113" s="25"/>
      <c r="C113" s="25"/>
      <c r="D113" s="26"/>
      <c r="E113" s="25"/>
    </row>
    <row r="114" spans="1:5" ht="21.75" customHeight="1">
      <c r="A114" s="13" t="s">
        <v>161</v>
      </c>
      <c r="B114" s="14"/>
      <c r="C114" s="14"/>
      <c r="D114" s="8"/>
      <c r="E114" s="14"/>
    </row>
    <row r="115" spans="1:5" ht="21.75" customHeight="1">
      <c r="A115" s="13" t="s">
        <v>162</v>
      </c>
      <c r="B115" s="14">
        <v>10067900</v>
      </c>
      <c r="C115" s="14">
        <v>10943897</v>
      </c>
      <c r="D115" s="8" t="s">
        <v>164</v>
      </c>
      <c r="E115" s="14">
        <f>+C115-B115</f>
        <v>875997</v>
      </c>
    </row>
    <row r="116" spans="1:5" ht="21.75" customHeight="1">
      <c r="A116" s="33" t="s">
        <v>165</v>
      </c>
      <c r="B116" s="15">
        <f>SUM(B115)</f>
        <v>10067900</v>
      </c>
      <c r="C116" s="15">
        <f>SUM(C115)</f>
        <v>10943897</v>
      </c>
      <c r="D116" s="15" t="s">
        <v>64</v>
      </c>
      <c r="E116" s="15">
        <f>SUM(E115)</f>
        <v>875997</v>
      </c>
    </row>
    <row r="117" spans="1:5" ht="21.75" customHeight="1">
      <c r="A117" s="53" t="s">
        <v>63</v>
      </c>
      <c r="B117" s="15">
        <f>+B78+B87+B90+B93+B97+B112+B116</f>
        <v>28567900</v>
      </c>
      <c r="C117" s="15">
        <f>+C78+C87+C90+C93+C97+C112+C116</f>
        <v>33768173.739999995</v>
      </c>
      <c r="D117" s="16" t="s">
        <v>64</v>
      </c>
      <c r="E117" s="15">
        <f>+E78+E87+E90+E93+E97+E112+E116</f>
        <v>5200273.74</v>
      </c>
    </row>
    <row r="118" spans="1:5" ht="21.75" customHeight="1">
      <c r="A118" s="22"/>
      <c r="B118" s="28"/>
      <c r="C118" s="28"/>
      <c r="D118" s="23"/>
      <c r="E118" s="28"/>
    </row>
    <row r="119" spans="1:5" ht="21.75" customHeight="1">
      <c r="A119" s="62" t="s">
        <v>263</v>
      </c>
      <c r="B119" s="56" t="s">
        <v>267</v>
      </c>
      <c r="C119" s="57"/>
      <c r="D119" s="57" t="s">
        <v>264</v>
      </c>
      <c r="E119" s="57"/>
    </row>
    <row r="120" spans="1:5" ht="21.75" customHeight="1">
      <c r="A120" s="55"/>
      <c r="B120" s="56"/>
      <c r="C120" s="57"/>
      <c r="D120" s="57"/>
      <c r="E120" s="57"/>
    </row>
    <row r="121" spans="1:5" ht="21.75" customHeight="1">
      <c r="A121" s="55"/>
      <c r="B121" s="56"/>
      <c r="C121" s="57"/>
      <c r="D121" s="57"/>
      <c r="E121" s="57"/>
    </row>
    <row r="122" spans="1:5" ht="6.75" customHeight="1">
      <c r="A122" s="59" t="s">
        <v>262</v>
      </c>
      <c r="B122" s="59"/>
      <c r="C122" s="59"/>
      <c r="D122" s="59"/>
      <c r="E122" s="59"/>
    </row>
    <row r="123" spans="1:5" ht="21.75" customHeight="1">
      <c r="A123" s="60" t="s">
        <v>266</v>
      </c>
      <c r="B123" s="60"/>
      <c r="C123" s="60"/>
      <c r="D123" s="60"/>
      <c r="E123" s="60"/>
    </row>
    <row r="124" spans="1:5" ht="21.75" customHeight="1">
      <c r="A124" s="60" t="s">
        <v>265</v>
      </c>
      <c r="B124" s="60"/>
      <c r="C124" s="60"/>
      <c r="D124" s="60"/>
      <c r="E124" s="60"/>
    </row>
    <row r="125" ht="21.75" customHeight="1">
      <c r="D125" s="6"/>
    </row>
    <row r="126" ht="21.75" customHeight="1">
      <c r="D126" s="6"/>
    </row>
    <row r="127" ht="21.75" customHeight="1">
      <c r="D127" s="6"/>
    </row>
    <row r="128" ht="21.75" customHeight="1">
      <c r="D128" s="6"/>
    </row>
    <row r="129" ht="21.75" customHeight="1">
      <c r="D129" s="6"/>
    </row>
    <row r="130" ht="21.75" customHeight="1">
      <c r="D130" s="6"/>
    </row>
    <row r="131" ht="21.75" customHeight="1">
      <c r="D131" s="6"/>
    </row>
    <row r="132" ht="21.75" customHeight="1">
      <c r="D132" s="6"/>
    </row>
    <row r="133" ht="21.75" customHeight="1">
      <c r="D133" s="6"/>
    </row>
    <row r="134" ht="21.75" customHeight="1">
      <c r="D134" s="6"/>
    </row>
    <row r="135" spans="1:5" ht="21.75" customHeight="1">
      <c r="A135" s="103" t="s">
        <v>0</v>
      </c>
      <c r="B135" s="103"/>
      <c r="C135" s="103"/>
      <c r="D135" s="103"/>
      <c r="E135" s="103"/>
    </row>
    <row r="136" spans="1:5" ht="21.75" customHeight="1">
      <c r="A136" s="103" t="s">
        <v>123</v>
      </c>
      <c r="B136" s="103"/>
      <c r="C136" s="103"/>
      <c r="D136" s="103"/>
      <c r="E136" s="103"/>
    </row>
    <row r="137" spans="1:5" ht="21.75" customHeight="1">
      <c r="A137" s="103" t="s">
        <v>1</v>
      </c>
      <c r="B137" s="103"/>
      <c r="C137" s="103"/>
      <c r="D137" s="103"/>
      <c r="E137" s="103"/>
    </row>
    <row r="138" ht="21.75" customHeight="1">
      <c r="D138" s="6"/>
    </row>
    <row r="139" spans="1:5" ht="21.75" customHeight="1">
      <c r="A139" s="8" t="s">
        <v>2</v>
      </c>
      <c r="B139" s="8" t="s">
        <v>3</v>
      </c>
      <c r="C139" s="8" t="s">
        <v>72</v>
      </c>
      <c r="D139" s="8"/>
      <c r="E139" s="8" t="s">
        <v>51</v>
      </c>
    </row>
    <row r="140" spans="1:5" ht="21.75" customHeight="1">
      <c r="A140" s="7" t="s">
        <v>34</v>
      </c>
      <c r="B140" s="7"/>
      <c r="C140" s="7"/>
      <c r="D140" s="29"/>
      <c r="E140" s="7"/>
    </row>
    <row r="141" spans="1:5" ht="21.75" customHeight="1">
      <c r="A141" s="10" t="s">
        <v>106</v>
      </c>
      <c r="B141" s="11"/>
      <c r="C141" s="11"/>
      <c r="D141" s="8"/>
      <c r="E141" s="11"/>
    </row>
    <row r="142" spans="1:5" ht="21.75" customHeight="1">
      <c r="A142" s="13" t="s">
        <v>166</v>
      </c>
      <c r="B142" s="14"/>
      <c r="C142" s="14"/>
      <c r="D142" s="8"/>
      <c r="E142" s="14"/>
    </row>
    <row r="143" spans="1:5" ht="21.75" customHeight="1">
      <c r="A143" s="13" t="s">
        <v>167</v>
      </c>
      <c r="B143" s="14">
        <v>220000</v>
      </c>
      <c r="C143" s="14">
        <v>148488</v>
      </c>
      <c r="D143" s="8" t="s">
        <v>52</v>
      </c>
      <c r="E143" s="14">
        <f>C143-B143</f>
        <v>-71512</v>
      </c>
    </row>
    <row r="144" spans="1:5" ht="21.75" customHeight="1">
      <c r="A144" s="13" t="s">
        <v>168</v>
      </c>
      <c r="B144" s="14">
        <v>90000</v>
      </c>
      <c r="C144" s="14">
        <v>64000</v>
      </c>
      <c r="D144" s="8" t="s">
        <v>52</v>
      </c>
      <c r="E144" s="14">
        <f>C144-B144</f>
        <v>-26000</v>
      </c>
    </row>
    <row r="145" spans="1:5" ht="21.75" customHeight="1">
      <c r="A145" s="13" t="s">
        <v>169</v>
      </c>
      <c r="B145" s="14">
        <v>300000</v>
      </c>
      <c r="C145" s="14">
        <v>234081</v>
      </c>
      <c r="D145" s="8" t="s">
        <v>52</v>
      </c>
      <c r="E145" s="14">
        <f>C145-B145</f>
        <v>-65919</v>
      </c>
    </row>
    <row r="146" spans="1:5" ht="21.75" customHeight="1">
      <c r="A146" s="13" t="s">
        <v>170</v>
      </c>
      <c r="B146" s="14">
        <v>275000</v>
      </c>
      <c r="C146" s="14">
        <v>183680</v>
      </c>
      <c r="D146" s="8" t="s">
        <v>52</v>
      </c>
      <c r="E146" s="14">
        <f>C146-B146</f>
        <v>-91320</v>
      </c>
    </row>
    <row r="147" spans="1:5" ht="21.75" customHeight="1">
      <c r="A147" s="45" t="s">
        <v>171</v>
      </c>
      <c r="B147" s="14">
        <v>185000</v>
      </c>
      <c r="C147" s="14">
        <v>185000</v>
      </c>
      <c r="D147" s="8" t="s">
        <v>52</v>
      </c>
      <c r="E147" s="14">
        <f>C147-B147</f>
        <v>0</v>
      </c>
    </row>
    <row r="148" spans="1:5" ht="21.75" customHeight="1">
      <c r="A148" s="33" t="s">
        <v>172</v>
      </c>
      <c r="B148" s="15">
        <f>SUM(B143:B147)</f>
        <v>1070000</v>
      </c>
      <c r="C148" s="15">
        <f>SUM(C143:C147)</f>
        <v>815249</v>
      </c>
      <c r="D148" s="8" t="s">
        <v>52</v>
      </c>
      <c r="E148" s="15">
        <f>SUM(E143:E147)</f>
        <v>-254751</v>
      </c>
    </row>
    <row r="149" spans="1:5" ht="21.75" customHeight="1">
      <c r="A149" s="10" t="s">
        <v>107</v>
      </c>
      <c r="B149" s="14" t="s">
        <v>110</v>
      </c>
      <c r="C149" s="14" t="s">
        <v>110</v>
      </c>
      <c r="D149" s="8" t="s">
        <v>110</v>
      </c>
      <c r="E149" s="14" t="s">
        <v>110</v>
      </c>
    </row>
    <row r="150" spans="1:5" ht="21.75" customHeight="1">
      <c r="A150" s="13" t="s">
        <v>173</v>
      </c>
      <c r="B150" s="14" t="s">
        <v>110</v>
      </c>
      <c r="C150" s="14" t="s">
        <v>110</v>
      </c>
      <c r="D150" s="8" t="s">
        <v>110</v>
      </c>
      <c r="E150" s="14" t="s">
        <v>110</v>
      </c>
    </row>
    <row r="151" spans="1:5" ht="21.75" customHeight="1">
      <c r="A151" s="13" t="s">
        <v>174</v>
      </c>
      <c r="B151" s="14"/>
      <c r="C151" s="14"/>
      <c r="D151" s="8"/>
      <c r="E151" s="14"/>
    </row>
    <row r="152" spans="1:5" ht="21.75" customHeight="1">
      <c r="A152" s="13" t="s">
        <v>178</v>
      </c>
      <c r="B152" s="14">
        <v>428400</v>
      </c>
      <c r="C152" s="14">
        <v>428400</v>
      </c>
      <c r="D152" s="8" t="s">
        <v>110</v>
      </c>
      <c r="E152" s="14">
        <f>C152-B152</f>
        <v>0</v>
      </c>
    </row>
    <row r="153" spans="1:5" ht="21.75" customHeight="1">
      <c r="A153" s="13" t="s">
        <v>184</v>
      </c>
      <c r="B153" s="14">
        <v>42120</v>
      </c>
      <c r="C153" s="14">
        <v>42120</v>
      </c>
      <c r="D153" s="8" t="s">
        <v>110</v>
      </c>
      <c r="E153" s="14">
        <f>C153-B153</f>
        <v>0</v>
      </c>
    </row>
    <row r="154" spans="1:5" ht="21.75" customHeight="1">
      <c r="A154" s="13" t="s">
        <v>175</v>
      </c>
      <c r="B154" s="14">
        <v>42120</v>
      </c>
      <c r="C154" s="14">
        <v>42120</v>
      </c>
      <c r="D154" s="8"/>
      <c r="E154" s="14">
        <f>C154-B154</f>
        <v>0</v>
      </c>
    </row>
    <row r="155" spans="1:5" ht="21.75" customHeight="1">
      <c r="A155" s="13" t="s">
        <v>176</v>
      </c>
      <c r="B155" s="14">
        <v>72000</v>
      </c>
      <c r="C155" s="14">
        <v>72000</v>
      </c>
      <c r="D155" s="8"/>
      <c r="E155" s="14">
        <f>C155-B155</f>
        <v>0</v>
      </c>
    </row>
    <row r="156" spans="1:5" ht="21.75" customHeight="1">
      <c r="A156" s="13" t="s">
        <v>177</v>
      </c>
      <c r="B156" s="14">
        <v>2220000</v>
      </c>
      <c r="C156" s="14">
        <v>2220000</v>
      </c>
      <c r="D156" s="8"/>
      <c r="E156" s="14">
        <f>C156-B156</f>
        <v>0</v>
      </c>
    </row>
    <row r="157" spans="1:5" ht="21.75" customHeight="1">
      <c r="A157" s="33" t="s">
        <v>179</v>
      </c>
      <c r="B157" s="15">
        <f>SUM(B152:B156)</f>
        <v>2804640</v>
      </c>
      <c r="C157" s="15">
        <f>SUM(C152:C156)</f>
        <v>2804640</v>
      </c>
      <c r="D157" s="16" t="s">
        <v>110</v>
      </c>
      <c r="E157" s="15">
        <f>SUM(E152:E156)</f>
        <v>0</v>
      </c>
    </row>
    <row r="158" spans="1:5" ht="21.75" customHeight="1">
      <c r="A158" s="34" t="s">
        <v>180</v>
      </c>
      <c r="B158" s="14" t="s">
        <v>110</v>
      </c>
      <c r="C158" s="14" t="s">
        <v>110</v>
      </c>
      <c r="D158" s="8"/>
      <c r="E158" s="14" t="s">
        <v>110</v>
      </c>
    </row>
    <row r="159" spans="1:5" ht="21.75" customHeight="1">
      <c r="A159" s="34" t="s">
        <v>181</v>
      </c>
      <c r="B159" s="14">
        <v>2308580</v>
      </c>
      <c r="C159" s="14">
        <v>2152961</v>
      </c>
      <c r="D159" s="8" t="s">
        <v>52</v>
      </c>
      <c r="E159" s="14">
        <f aca="true" t="shared" si="3" ref="E159:E165">C159-B159</f>
        <v>-155619</v>
      </c>
    </row>
    <row r="160" spans="1:5" ht="21.75" customHeight="1">
      <c r="A160" s="34" t="s">
        <v>182</v>
      </c>
      <c r="B160" s="14">
        <v>182300</v>
      </c>
      <c r="C160" s="14">
        <v>143786</v>
      </c>
      <c r="D160" s="8" t="s">
        <v>52</v>
      </c>
      <c r="E160" s="14">
        <f t="shared" si="3"/>
        <v>-38514</v>
      </c>
    </row>
    <row r="161" spans="1:5" ht="21.75" customHeight="1">
      <c r="A161" s="34" t="s">
        <v>183</v>
      </c>
      <c r="B161" s="14">
        <v>42000</v>
      </c>
      <c r="C161" s="14">
        <v>42000</v>
      </c>
      <c r="D161" s="8"/>
      <c r="E161" s="14">
        <f t="shared" si="3"/>
        <v>0</v>
      </c>
    </row>
    <row r="162" spans="1:5" ht="21.75" customHeight="1">
      <c r="A162" s="34" t="s">
        <v>185</v>
      </c>
      <c r="B162" s="14">
        <v>258360</v>
      </c>
      <c r="C162" s="14">
        <v>253140</v>
      </c>
      <c r="D162" s="8" t="s">
        <v>52</v>
      </c>
      <c r="E162" s="14">
        <f t="shared" si="3"/>
        <v>-5220</v>
      </c>
    </row>
    <row r="163" spans="1:5" ht="21.75" customHeight="1">
      <c r="A163" s="34" t="s">
        <v>186</v>
      </c>
      <c r="B163" s="14">
        <v>18000</v>
      </c>
      <c r="C163" s="14">
        <v>18000</v>
      </c>
      <c r="D163" s="8"/>
      <c r="E163" s="14">
        <f t="shared" si="3"/>
        <v>0</v>
      </c>
    </row>
    <row r="164" spans="1:5" ht="21.75" customHeight="1">
      <c r="A164" s="34" t="s">
        <v>187</v>
      </c>
      <c r="B164" s="44">
        <v>1417740</v>
      </c>
      <c r="C164" s="14">
        <v>1183532</v>
      </c>
      <c r="D164" s="8" t="s">
        <v>52</v>
      </c>
      <c r="E164" s="14">
        <f t="shared" si="3"/>
        <v>-234208</v>
      </c>
    </row>
    <row r="165" spans="1:5" ht="21.75" customHeight="1">
      <c r="A165" s="34" t="s">
        <v>188</v>
      </c>
      <c r="B165" s="44">
        <v>572000</v>
      </c>
      <c r="C165" s="14">
        <v>520303</v>
      </c>
      <c r="D165" s="8" t="s">
        <v>52</v>
      </c>
      <c r="E165" s="14">
        <f t="shared" si="3"/>
        <v>-51697</v>
      </c>
    </row>
    <row r="166" spans="1:5" ht="21.75" customHeight="1">
      <c r="A166" s="53" t="s">
        <v>189</v>
      </c>
      <c r="B166" s="15">
        <f>SUM(B159:B165)</f>
        <v>4798980</v>
      </c>
      <c r="C166" s="15">
        <f>SUM(C159:C165)</f>
        <v>4313722</v>
      </c>
      <c r="D166" s="16" t="s">
        <v>52</v>
      </c>
      <c r="E166" s="15">
        <f>SUM(E159:E165)</f>
        <v>-485258</v>
      </c>
    </row>
    <row r="167" spans="1:5" ht="21.75" customHeight="1">
      <c r="A167" s="43"/>
      <c r="B167" s="42"/>
      <c r="C167" s="42"/>
      <c r="D167" s="43"/>
      <c r="E167" s="42"/>
    </row>
    <row r="168" spans="1:5" ht="21.75" customHeight="1">
      <c r="A168" s="105" t="s">
        <v>255</v>
      </c>
      <c r="B168" s="105"/>
      <c r="C168" s="105"/>
      <c r="D168" s="105"/>
      <c r="E168" s="105"/>
    </row>
    <row r="169" spans="1:5" ht="21.75" customHeight="1">
      <c r="A169" s="8" t="s">
        <v>2</v>
      </c>
      <c r="B169" s="8" t="s">
        <v>3</v>
      </c>
      <c r="C169" s="8" t="s">
        <v>72</v>
      </c>
      <c r="D169" s="8"/>
      <c r="E169" s="8" t="s">
        <v>51</v>
      </c>
    </row>
    <row r="170" spans="1:5" ht="21.75" customHeight="1">
      <c r="A170" s="35" t="s">
        <v>111</v>
      </c>
      <c r="B170" s="46"/>
      <c r="C170" s="46"/>
      <c r="D170" s="33"/>
      <c r="E170" s="46"/>
    </row>
    <row r="171" spans="1:5" ht="21.75" customHeight="1">
      <c r="A171" s="34" t="s">
        <v>190</v>
      </c>
      <c r="B171" s="46"/>
      <c r="C171" s="46"/>
      <c r="D171" s="33"/>
      <c r="E171" s="46"/>
    </row>
    <row r="172" spans="1:5" ht="21.75" customHeight="1">
      <c r="A172" s="34" t="s">
        <v>191</v>
      </c>
      <c r="B172" s="14">
        <v>240000</v>
      </c>
      <c r="C172" s="14">
        <v>137750</v>
      </c>
      <c r="D172" s="8" t="s">
        <v>52</v>
      </c>
      <c r="E172" s="14">
        <f>C172-B172</f>
        <v>-102250</v>
      </c>
    </row>
    <row r="173" spans="1:5" ht="21.75" customHeight="1">
      <c r="A173" s="34" t="s">
        <v>192</v>
      </c>
      <c r="B173" s="46"/>
      <c r="C173" s="46"/>
      <c r="D173" s="33"/>
      <c r="E173" s="46"/>
    </row>
    <row r="174" spans="1:5" ht="21.75" customHeight="1">
      <c r="A174" s="34" t="s">
        <v>193</v>
      </c>
      <c r="B174" s="14">
        <v>0</v>
      </c>
      <c r="C174" s="14">
        <v>0</v>
      </c>
      <c r="D174" s="8" t="s">
        <v>110</v>
      </c>
      <c r="E174" s="14">
        <f>C174-B174</f>
        <v>0</v>
      </c>
    </row>
    <row r="175" spans="1:5" ht="21.75" customHeight="1">
      <c r="A175" s="34" t="s">
        <v>194</v>
      </c>
      <c r="B175" s="14">
        <v>33000</v>
      </c>
      <c r="C175" s="14">
        <v>0</v>
      </c>
      <c r="D175" s="8" t="s">
        <v>52</v>
      </c>
      <c r="E175" s="14">
        <f>C175-B175</f>
        <v>-33000</v>
      </c>
    </row>
    <row r="176" spans="1:5" ht="21.75" customHeight="1">
      <c r="A176" s="13" t="s">
        <v>195</v>
      </c>
      <c r="B176" s="14">
        <v>81000</v>
      </c>
      <c r="C176" s="14">
        <v>75900</v>
      </c>
      <c r="D176" s="8" t="s">
        <v>52</v>
      </c>
      <c r="E176" s="14">
        <f>C176-B176</f>
        <v>-5100</v>
      </c>
    </row>
    <row r="177" spans="1:5" ht="21.75" customHeight="1">
      <c r="A177" s="13" t="s">
        <v>196</v>
      </c>
      <c r="B177" s="14">
        <v>55000</v>
      </c>
      <c r="C177" s="14">
        <v>25779</v>
      </c>
      <c r="D177" s="8" t="s">
        <v>52</v>
      </c>
      <c r="E177" s="14">
        <f>C177-B177</f>
        <v>-29221</v>
      </c>
    </row>
    <row r="178" spans="1:5" ht="21.75" customHeight="1">
      <c r="A178" s="13" t="s">
        <v>197</v>
      </c>
      <c r="B178" s="14">
        <v>729000</v>
      </c>
      <c r="C178" s="14">
        <v>532645.5</v>
      </c>
      <c r="D178" s="8" t="s">
        <v>52</v>
      </c>
      <c r="E178" s="14">
        <f>C178-B178</f>
        <v>-196354.5</v>
      </c>
    </row>
    <row r="179" spans="1:5" ht="21.75" customHeight="1">
      <c r="A179" s="33" t="s">
        <v>198</v>
      </c>
      <c r="B179" s="15">
        <f>SUM(B172:B178)</f>
        <v>1138000</v>
      </c>
      <c r="C179" s="15">
        <f>SUM(C172:C178)</f>
        <v>772074.5</v>
      </c>
      <c r="D179" s="8" t="s">
        <v>52</v>
      </c>
      <c r="E179" s="15">
        <f>SUM(E172:E178)</f>
        <v>-365925.5</v>
      </c>
    </row>
    <row r="180" spans="1:5" ht="21.75" customHeight="1">
      <c r="A180" s="34" t="s">
        <v>199</v>
      </c>
      <c r="B180" s="46"/>
      <c r="C180" s="46"/>
      <c r="D180" s="26"/>
      <c r="E180" s="46"/>
    </row>
    <row r="181" spans="1:5" ht="21.75" customHeight="1">
      <c r="A181" s="34" t="s">
        <v>200</v>
      </c>
      <c r="B181" s="14">
        <v>2229680</v>
      </c>
      <c r="C181" s="14">
        <v>1884300.09</v>
      </c>
      <c r="D181" s="8" t="s">
        <v>52</v>
      </c>
      <c r="E181" s="14">
        <f>C181-B181</f>
        <v>-345379.9099999999</v>
      </c>
    </row>
    <row r="182" spans="1:5" ht="21.75" customHeight="1">
      <c r="A182" s="34" t="s">
        <v>201</v>
      </c>
      <c r="B182" s="14">
        <v>25000</v>
      </c>
      <c r="C182" s="14">
        <v>1655</v>
      </c>
      <c r="D182" s="8" t="s">
        <v>52</v>
      </c>
      <c r="E182" s="14">
        <f>C182-B182</f>
        <v>-23345</v>
      </c>
    </row>
    <row r="183" spans="1:5" ht="21.75" customHeight="1">
      <c r="A183" s="34" t="s">
        <v>202</v>
      </c>
      <c r="B183" s="14">
        <v>3395120</v>
      </c>
      <c r="C183" s="14">
        <v>2640207.4</v>
      </c>
      <c r="D183" s="8" t="s">
        <v>52</v>
      </c>
      <c r="E183" s="14">
        <f>C183-B183</f>
        <v>-754912.6000000001</v>
      </c>
    </row>
    <row r="184" spans="1:5" ht="21.75" customHeight="1">
      <c r="A184" s="34" t="s">
        <v>203</v>
      </c>
      <c r="B184" s="15"/>
      <c r="C184" s="15"/>
      <c r="D184" s="8"/>
      <c r="E184" s="15"/>
    </row>
    <row r="185" spans="1:5" ht="21.75" customHeight="1">
      <c r="A185" s="34" t="s">
        <v>204</v>
      </c>
      <c r="B185" s="15"/>
      <c r="C185" s="15"/>
      <c r="D185" s="8"/>
      <c r="E185" s="15"/>
    </row>
    <row r="186" spans="1:5" ht="21.75" customHeight="1">
      <c r="A186" s="34" t="s">
        <v>205</v>
      </c>
      <c r="B186" s="15"/>
      <c r="C186" s="15"/>
      <c r="D186" s="8"/>
      <c r="E186" s="15"/>
    </row>
    <row r="187" spans="1:5" ht="21.75" customHeight="1">
      <c r="A187" s="34" t="s">
        <v>206</v>
      </c>
      <c r="B187" s="15"/>
      <c r="C187" s="15"/>
      <c r="D187" s="8"/>
      <c r="E187" s="15"/>
    </row>
    <row r="188" spans="1:5" ht="21.75" customHeight="1">
      <c r="A188" s="34" t="s">
        <v>207</v>
      </c>
      <c r="B188" s="14">
        <v>285000</v>
      </c>
      <c r="C188" s="14">
        <v>207053.49</v>
      </c>
      <c r="D188" s="8" t="s">
        <v>52</v>
      </c>
      <c r="E188" s="14">
        <f>C188-B188</f>
        <v>-77946.51000000001</v>
      </c>
    </row>
    <row r="189" spans="1:5" ht="21.75" customHeight="1">
      <c r="A189" s="34" t="s">
        <v>208</v>
      </c>
      <c r="B189" s="15"/>
      <c r="C189" s="15"/>
      <c r="D189" s="8"/>
      <c r="E189" s="15"/>
    </row>
    <row r="190" spans="1:5" ht="21.75" customHeight="1">
      <c r="A190" s="34" t="s">
        <v>226</v>
      </c>
      <c r="B190" s="15"/>
      <c r="C190" s="15"/>
      <c r="D190" s="8"/>
      <c r="E190" s="15"/>
    </row>
    <row r="191" spans="1:5" ht="21.75" customHeight="1">
      <c r="A191" s="33" t="s">
        <v>209</v>
      </c>
      <c r="B191" s="15">
        <f>SUM(B181:B190)</f>
        <v>5934800</v>
      </c>
      <c r="C191" s="15">
        <f>SUM(C181:C190)</f>
        <v>4733215.98</v>
      </c>
      <c r="D191" s="8" t="s">
        <v>52</v>
      </c>
      <c r="E191" s="15">
        <f>SUM(E181:E190)</f>
        <v>-1201584.02</v>
      </c>
    </row>
    <row r="192" spans="1:5" ht="21.75" customHeight="1">
      <c r="A192" s="35" t="s">
        <v>210</v>
      </c>
      <c r="B192" s="46"/>
      <c r="C192" s="46"/>
      <c r="D192" s="26"/>
      <c r="E192" s="46"/>
    </row>
    <row r="193" spans="1:5" ht="21.75" customHeight="1">
      <c r="A193" s="34" t="s">
        <v>211</v>
      </c>
      <c r="B193" s="14">
        <v>125000</v>
      </c>
      <c r="C193" s="14">
        <v>94107.93</v>
      </c>
      <c r="D193" s="8" t="s">
        <v>52</v>
      </c>
      <c r="E193" s="14">
        <f aca="true" t="shared" si="4" ref="E193:E200">C193-B193</f>
        <v>-30892.070000000007</v>
      </c>
    </row>
    <row r="194" spans="1:5" ht="21.75" customHeight="1">
      <c r="A194" s="34" t="s">
        <v>212</v>
      </c>
      <c r="B194" s="14">
        <v>260000</v>
      </c>
      <c r="C194" s="14">
        <v>216526</v>
      </c>
      <c r="D194" s="8" t="s">
        <v>52</v>
      </c>
      <c r="E194" s="14">
        <f t="shared" si="4"/>
        <v>-43474</v>
      </c>
    </row>
    <row r="195" spans="1:5" ht="21.75" customHeight="1">
      <c r="A195" s="34" t="s">
        <v>213</v>
      </c>
      <c r="B195" s="14">
        <v>50000</v>
      </c>
      <c r="C195" s="14">
        <v>13869</v>
      </c>
      <c r="D195" s="8" t="s">
        <v>52</v>
      </c>
      <c r="E195" s="14">
        <f t="shared" si="4"/>
        <v>-36131</v>
      </c>
    </row>
    <row r="196" spans="1:5" ht="21.75" customHeight="1">
      <c r="A196" s="34" t="s">
        <v>214</v>
      </c>
      <c r="B196" s="14">
        <v>1121680</v>
      </c>
      <c r="C196" s="14">
        <v>920816.9</v>
      </c>
      <c r="D196" s="8" t="s">
        <v>52</v>
      </c>
      <c r="E196" s="14">
        <f t="shared" si="4"/>
        <v>-200863.09999999998</v>
      </c>
    </row>
    <row r="197" spans="1:5" ht="21.75" customHeight="1">
      <c r="A197" s="34" t="s">
        <v>215</v>
      </c>
      <c r="B197" s="14">
        <v>70000</v>
      </c>
      <c r="C197" s="14">
        <v>39302</v>
      </c>
      <c r="D197" s="8" t="s">
        <v>52</v>
      </c>
      <c r="E197" s="14">
        <f t="shared" si="4"/>
        <v>-30698</v>
      </c>
    </row>
    <row r="198" spans="1:5" ht="21.75" customHeight="1">
      <c r="A198" s="34" t="s">
        <v>216</v>
      </c>
      <c r="B198" s="14">
        <v>49000</v>
      </c>
      <c r="C198" s="14">
        <v>39600</v>
      </c>
      <c r="D198" s="8" t="s">
        <v>52</v>
      </c>
      <c r="E198" s="14">
        <f t="shared" si="4"/>
        <v>-9400</v>
      </c>
    </row>
    <row r="199" spans="1:5" ht="21.75" customHeight="1">
      <c r="A199" s="34" t="s">
        <v>217</v>
      </c>
      <c r="B199" s="14">
        <v>847000</v>
      </c>
      <c r="C199" s="14">
        <v>729605.71</v>
      </c>
      <c r="D199" s="8" t="s">
        <v>52</v>
      </c>
      <c r="E199" s="14">
        <f t="shared" si="4"/>
        <v>-117394.29000000004</v>
      </c>
    </row>
    <row r="200" spans="1:5" ht="21.75" customHeight="1">
      <c r="A200" s="54" t="s">
        <v>218</v>
      </c>
      <c r="B200" s="14">
        <v>400000</v>
      </c>
      <c r="C200" s="14">
        <v>398922.75</v>
      </c>
      <c r="D200" s="8" t="s">
        <v>52</v>
      </c>
      <c r="E200" s="14">
        <f t="shared" si="4"/>
        <v>-1077.25</v>
      </c>
    </row>
    <row r="201" spans="1:5" ht="21.75" customHeight="1">
      <c r="A201" s="105" t="s">
        <v>256</v>
      </c>
      <c r="B201" s="105"/>
      <c r="C201" s="105"/>
      <c r="D201" s="105"/>
      <c r="E201" s="105"/>
    </row>
    <row r="202" spans="1:5" ht="21.75" customHeight="1">
      <c r="A202" s="8" t="s">
        <v>2</v>
      </c>
      <c r="B202" s="8" t="s">
        <v>3</v>
      </c>
      <c r="C202" s="8" t="s">
        <v>72</v>
      </c>
      <c r="D202" s="8"/>
      <c r="E202" s="8" t="s">
        <v>51</v>
      </c>
    </row>
    <row r="203" spans="1:5" ht="21.75" customHeight="1">
      <c r="A203" s="34" t="s">
        <v>219</v>
      </c>
      <c r="B203" s="14">
        <v>9000</v>
      </c>
      <c r="C203" s="15">
        <v>0</v>
      </c>
      <c r="D203" s="8" t="s">
        <v>52</v>
      </c>
      <c r="E203" s="14">
        <f>C203-B203</f>
        <v>-9000</v>
      </c>
    </row>
    <row r="204" spans="1:5" ht="21.75" customHeight="1">
      <c r="A204" s="34" t="s">
        <v>220</v>
      </c>
      <c r="B204" s="14">
        <v>30000</v>
      </c>
      <c r="C204" s="14">
        <v>9485</v>
      </c>
      <c r="D204" s="8" t="s">
        <v>52</v>
      </c>
      <c r="E204" s="14">
        <f>C204-B204</f>
        <v>-20515</v>
      </c>
    </row>
    <row r="205" spans="1:5" ht="21.75" customHeight="1">
      <c r="A205" s="34" t="s">
        <v>221</v>
      </c>
      <c r="B205" s="14">
        <v>107500</v>
      </c>
      <c r="C205" s="14">
        <v>97500</v>
      </c>
      <c r="D205" s="8" t="s">
        <v>52</v>
      </c>
      <c r="E205" s="14">
        <f>C205-B205</f>
        <v>-10000</v>
      </c>
    </row>
    <row r="206" spans="1:5" ht="21.75" customHeight="1">
      <c r="A206" s="34" t="s">
        <v>222</v>
      </c>
      <c r="B206" s="14">
        <v>100000</v>
      </c>
      <c r="C206" s="14">
        <v>78546</v>
      </c>
      <c r="D206" s="8" t="s">
        <v>52</v>
      </c>
      <c r="E206" s="14">
        <f>C206-B206</f>
        <v>-21454</v>
      </c>
    </row>
    <row r="207" spans="1:5" ht="21.75" customHeight="1">
      <c r="A207" s="34" t="s">
        <v>223</v>
      </c>
      <c r="B207" s="14">
        <v>213000</v>
      </c>
      <c r="C207" s="14">
        <v>158750</v>
      </c>
      <c r="D207" s="8" t="s">
        <v>52</v>
      </c>
      <c r="E207" s="14">
        <f>C207-B207</f>
        <v>-54250</v>
      </c>
    </row>
    <row r="208" spans="1:5" ht="21.75" customHeight="1">
      <c r="A208" s="33" t="s">
        <v>224</v>
      </c>
      <c r="B208" s="47">
        <f>SUM(B193:B200)+B203+B204+B205+B206+B207</f>
        <v>3382180</v>
      </c>
      <c r="C208" s="47">
        <f>SUM(C193:C200)+C203+C204+C205+C206+C207</f>
        <v>2797031.29</v>
      </c>
      <c r="D208" s="47" t="s">
        <v>52</v>
      </c>
      <c r="E208" s="47">
        <f>SUM(E193:E200)+E203+E204+E205+E206+E207</f>
        <v>-585148.71</v>
      </c>
    </row>
    <row r="209" spans="1:5" ht="21.75" customHeight="1">
      <c r="A209" s="35" t="s">
        <v>225</v>
      </c>
      <c r="B209" s="46"/>
      <c r="C209" s="46"/>
      <c r="D209" s="26"/>
      <c r="E209" s="46"/>
    </row>
    <row r="210" spans="1:5" ht="21.75" customHeight="1">
      <c r="A210" s="34" t="s">
        <v>227</v>
      </c>
      <c r="B210" s="14">
        <v>829000</v>
      </c>
      <c r="C210" s="14">
        <v>803739.19</v>
      </c>
      <c r="D210" s="8" t="s">
        <v>52</v>
      </c>
      <c r="E210" s="14">
        <f>C210-B210</f>
        <v>-25260.810000000056</v>
      </c>
    </row>
    <row r="211" spans="1:5" ht="21.75" customHeight="1">
      <c r="A211" s="34" t="s">
        <v>228</v>
      </c>
      <c r="B211" s="14">
        <v>1122000</v>
      </c>
      <c r="C211" s="14">
        <v>1121064.68</v>
      </c>
      <c r="D211" s="8" t="s">
        <v>52</v>
      </c>
      <c r="E211" s="14">
        <f>C211-B211</f>
        <v>-935.3200000000652</v>
      </c>
    </row>
    <row r="212" spans="1:5" ht="21.75" customHeight="1">
      <c r="A212" s="34" t="s">
        <v>229</v>
      </c>
      <c r="B212" s="14">
        <v>40000</v>
      </c>
      <c r="C212" s="14">
        <v>20693.19</v>
      </c>
      <c r="D212" s="8" t="s">
        <v>52</v>
      </c>
      <c r="E212" s="14">
        <f>C212-B212</f>
        <v>-19306.81</v>
      </c>
    </row>
    <row r="213" spans="1:5" ht="21.75" customHeight="1">
      <c r="A213" s="34" t="s">
        <v>230</v>
      </c>
      <c r="B213" s="14">
        <v>13000</v>
      </c>
      <c r="C213" s="14">
        <v>1236</v>
      </c>
      <c r="D213" s="8" t="s">
        <v>52</v>
      </c>
      <c r="E213" s="14">
        <f>C213-B213</f>
        <v>-11764</v>
      </c>
    </row>
    <row r="214" spans="1:5" ht="21.75" customHeight="1">
      <c r="A214" s="33" t="s">
        <v>231</v>
      </c>
      <c r="B214" s="15">
        <f>SUM(B210:B213)</f>
        <v>2004000</v>
      </c>
      <c r="C214" s="15">
        <f>SUM(C210:C213)</f>
        <v>1946733.0599999998</v>
      </c>
      <c r="D214" s="15" t="s">
        <v>52</v>
      </c>
      <c r="E214" s="15">
        <f>SUM(E210:E213)</f>
        <v>-57266.94000000012</v>
      </c>
    </row>
    <row r="215" spans="1:5" ht="21.75" customHeight="1">
      <c r="A215" s="35" t="s">
        <v>116</v>
      </c>
      <c r="B215" s="46"/>
      <c r="C215" s="46"/>
      <c r="D215" s="26"/>
      <c r="E215" s="46"/>
    </row>
    <row r="216" spans="1:5" ht="21.75" customHeight="1">
      <c r="A216" s="34" t="s">
        <v>232</v>
      </c>
      <c r="B216" s="14" t="s">
        <v>110</v>
      </c>
      <c r="C216" s="14"/>
      <c r="D216" s="8" t="s">
        <v>110</v>
      </c>
      <c r="E216" s="14" t="s">
        <v>110</v>
      </c>
    </row>
    <row r="217" spans="1:5" ht="21.75" customHeight="1">
      <c r="A217" s="34" t="s">
        <v>233</v>
      </c>
      <c r="B217" s="14">
        <v>56500</v>
      </c>
      <c r="C217" s="14">
        <v>45100</v>
      </c>
      <c r="D217" s="8" t="s">
        <v>52</v>
      </c>
      <c r="E217" s="14">
        <f aca="true" t="shared" si="5" ref="E217:E222">C217-B217</f>
        <v>-11400</v>
      </c>
    </row>
    <row r="218" spans="1:5" ht="21.75" customHeight="1">
      <c r="A218" s="34" t="s">
        <v>234</v>
      </c>
      <c r="B218" s="14">
        <v>94500</v>
      </c>
      <c r="C218" s="14">
        <v>94500</v>
      </c>
      <c r="D218" s="8" t="s">
        <v>110</v>
      </c>
      <c r="E218" s="14">
        <f t="shared" si="5"/>
        <v>0</v>
      </c>
    </row>
    <row r="219" spans="1:5" ht="21.75" customHeight="1">
      <c r="A219" s="13" t="s">
        <v>235</v>
      </c>
      <c r="B219" s="14">
        <v>9900</v>
      </c>
      <c r="C219" s="14">
        <v>9900</v>
      </c>
      <c r="D219" s="8" t="s">
        <v>52</v>
      </c>
      <c r="E219" s="14">
        <f t="shared" si="5"/>
        <v>0</v>
      </c>
    </row>
    <row r="220" spans="1:5" ht="21.75" customHeight="1">
      <c r="A220" s="13" t="s">
        <v>236</v>
      </c>
      <c r="B220" s="14">
        <v>30000</v>
      </c>
      <c r="C220" s="14">
        <v>30000</v>
      </c>
      <c r="D220" s="8" t="s">
        <v>110</v>
      </c>
      <c r="E220" s="14">
        <f t="shared" si="5"/>
        <v>0</v>
      </c>
    </row>
    <row r="221" spans="1:5" ht="21.75" customHeight="1">
      <c r="A221" s="13" t="s">
        <v>237</v>
      </c>
      <c r="B221" s="14">
        <v>37700</v>
      </c>
      <c r="C221" s="14">
        <v>37700</v>
      </c>
      <c r="D221" s="8" t="s">
        <v>110</v>
      </c>
      <c r="E221" s="14">
        <f t="shared" si="5"/>
        <v>0</v>
      </c>
    </row>
    <row r="222" spans="1:5" ht="21.75" customHeight="1">
      <c r="A222" s="13" t="s">
        <v>238</v>
      </c>
      <c r="B222" s="14">
        <v>300000</v>
      </c>
      <c r="C222" s="14">
        <v>146810</v>
      </c>
      <c r="D222" s="8" t="s">
        <v>52</v>
      </c>
      <c r="E222" s="14">
        <f t="shared" si="5"/>
        <v>-153190</v>
      </c>
    </row>
    <row r="223" spans="1:5" ht="21.75" customHeight="1">
      <c r="A223" s="13" t="s">
        <v>239</v>
      </c>
      <c r="B223" s="14"/>
      <c r="C223" s="14"/>
      <c r="D223" s="8"/>
      <c r="E223" s="14"/>
    </row>
    <row r="224" spans="1:5" ht="21.75" customHeight="1">
      <c r="A224" s="13" t="s">
        <v>240</v>
      </c>
      <c r="B224" s="14"/>
      <c r="C224" s="14"/>
      <c r="D224" s="8"/>
      <c r="E224" s="14"/>
    </row>
    <row r="225" spans="1:5" ht="21.75" customHeight="1">
      <c r="A225" s="33" t="s">
        <v>241</v>
      </c>
      <c r="B225" s="48">
        <f>SUM(B217:B224)</f>
        <v>528600</v>
      </c>
      <c r="C225" s="48">
        <f>SUM(C217:C224)</f>
        <v>364010</v>
      </c>
      <c r="D225" s="16" t="s">
        <v>52</v>
      </c>
      <c r="E225" s="15">
        <f>C225-B225</f>
        <v>-164590</v>
      </c>
    </row>
    <row r="226" spans="1:5" ht="21.75" customHeight="1">
      <c r="A226" s="50" t="s">
        <v>242</v>
      </c>
      <c r="B226" s="49"/>
      <c r="C226" s="49"/>
      <c r="D226" s="40"/>
      <c r="E226" s="39"/>
    </row>
    <row r="227" spans="1:5" ht="21.75" customHeight="1">
      <c r="A227" s="51" t="s">
        <v>243</v>
      </c>
      <c r="B227" s="17">
        <v>90700</v>
      </c>
      <c r="C227" s="17">
        <v>90700</v>
      </c>
      <c r="D227" s="8"/>
      <c r="E227" s="14">
        <f>C227-B227</f>
        <v>0</v>
      </c>
    </row>
    <row r="228" spans="1:5" ht="21.75" customHeight="1">
      <c r="A228" s="51" t="s">
        <v>244</v>
      </c>
      <c r="B228" s="17">
        <v>4278000</v>
      </c>
      <c r="C228" s="17">
        <v>3966000</v>
      </c>
      <c r="D228" s="8" t="s">
        <v>52</v>
      </c>
      <c r="E228" s="14">
        <f>C228-B228</f>
        <v>-312000</v>
      </c>
    </row>
    <row r="229" spans="1:5" ht="21.75" customHeight="1">
      <c r="A229" s="51" t="s">
        <v>245</v>
      </c>
      <c r="B229" s="48"/>
      <c r="C229" s="48"/>
      <c r="D229" s="16"/>
      <c r="E229" s="15"/>
    </row>
    <row r="230" spans="1:5" ht="21.75" customHeight="1">
      <c r="A230" s="51" t="s">
        <v>246</v>
      </c>
      <c r="B230" s="48"/>
      <c r="C230" s="48"/>
      <c r="D230" s="16"/>
      <c r="E230" s="15"/>
    </row>
    <row r="231" spans="1:5" ht="21.75" customHeight="1">
      <c r="A231" s="51" t="s">
        <v>247</v>
      </c>
      <c r="B231" s="48"/>
      <c r="C231" s="48"/>
      <c r="D231" s="16"/>
      <c r="E231" s="15"/>
    </row>
    <row r="232" spans="1:5" ht="21.75" customHeight="1">
      <c r="A232" s="51" t="s">
        <v>248</v>
      </c>
      <c r="B232" s="48"/>
      <c r="C232" s="48"/>
      <c r="D232" s="16"/>
      <c r="E232" s="15"/>
    </row>
    <row r="233" spans="1:5" ht="21.75" customHeight="1">
      <c r="A233" s="53" t="s">
        <v>249</v>
      </c>
      <c r="B233" s="48">
        <f>SUM(B227:B232)</f>
        <v>4368700</v>
      </c>
      <c r="C233" s="48">
        <f>SUM(C227:C232)</f>
        <v>4056700</v>
      </c>
      <c r="D233" s="48" t="s">
        <v>52</v>
      </c>
      <c r="E233" s="48">
        <f>SUM(E227:E232)</f>
        <v>-312000</v>
      </c>
    </row>
    <row r="234" spans="1:5" ht="21.75" customHeight="1">
      <c r="A234" s="105" t="s">
        <v>257</v>
      </c>
      <c r="B234" s="105"/>
      <c r="C234" s="105"/>
      <c r="D234" s="105"/>
      <c r="E234" s="105"/>
    </row>
    <row r="235" spans="1:5" ht="21.75" customHeight="1">
      <c r="A235" s="8" t="s">
        <v>2</v>
      </c>
      <c r="B235" s="8" t="s">
        <v>3</v>
      </c>
      <c r="C235" s="8" t="s">
        <v>72</v>
      </c>
      <c r="D235" s="8"/>
      <c r="E235" s="8" t="s">
        <v>51</v>
      </c>
    </row>
    <row r="236" spans="1:5" ht="21.75" customHeight="1">
      <c r="A236" s="35" t="s">
        <v>117</v>
      </c>
      <c r="B236" s="41"/>
      <c r="C236" s="41"/>
      <c r="D236" s="41"/>
      <c r="E236" s="41"/>
    </row>
    <row r="237" spans="1:5" ht="21.75" customHeight="1">
      <c r="A237" s="34" t="s">
        <v>250</v>
      </c>
      <c r="B237" s="41"/>
      <c r="C237" s="41"/>
      <c r="D237" s="41"/>
      <c r="E237" s="41"/>
    </row>
    <row r="238" spans="1:5" ht="21.75" customHeight="1">
      <c r="A238" s="34" t="s">
        <v>251</v>
      </c>
      <c r="B238" s="17">
        <v>17000</v>
      </c>
      <c r="C238" s="17">
        <v>17000</v>
      </c>
      <c r="D238" s="8" t="s">
        <v>110</v>
      </c>
      <c r="E238" s="14">
        <f>C238-B238</f>
        <v>0</v>
      </c>
    </row>
    <row r="239" spans="1:5" ht="21.75" customHeight="1">
      <c r="A239" s="34" t="s">
        <v>252</v>
      </c>
      <c r="B239" s="17">
        <v>1397000</v>
      </c>
      <c r="C239" s="17">
        <v>1317800</v>
      </c>
      <c r="D239" s="8" t="s">
        <v>52</v>
      </c>
      <c r="E239" s="14">
        <f>C239-B239</f>
        <v>-79200</v>
      </c>
    </row>
    <row r="240" spans="1:5" ht="21.75" customHeight="1">
      <c r="A240" s="34" t="s">
        <v>253</v>
      </c>
      <c r="B240" s="17">
        <v>150000</v>
      </c>
      <c r="C240" s="17">
        <v>150000</v>
      </c>
      <c r="D240" s="8" t="s">
        <v>110</v>
      </c>
      <c r="E240" s="14">
        <f>C240-B240</f>
        <v>0</v>
      </c>
    </row>
    <row r="241" spans="1:5" ht="21.75" customHeight="1">
      <c r="A241" s="33" t="s">
        <v>254</v>
      </c>
      <c r="B241" s="52">
        <f>SUM(B238:B240)</f>
        <v>1564000</v>
      </c>
      <c r="C241" s="52">
        <f>SUM(C238:C240)</f>
        <v>1484800</v>
      </c>
      <c r="D241" s="52" t="s">
        <v>52</v>
      </c>
      <c r="E241" s="52">
        <f>SUM(E238:E240)</f>
        <v>-79200</v>
      </c>
    </row>
    <row r="242" spans="1:5" ht="21.75" customHeight="1" thickBot="1">
      <c r="A242" s="8" t="s">
        <v>60</v>
      </c>
      <c r="B242" s="21">
        <f>+B148+B157+B166+B179+B191+B208+B214+B225+B233+B241</f>
        <v>27593900</v>
      </c>
      <c r="C242" s="21">
        <f>+C148+C157+C166+C179+C191+C208+C214+C225+C233+C241</f>
        <v>24088175.83</v>
      </c>
      <c r="D242" s="27" t="s">
        <v>52</v>
      </c>
      <c r="E242" s="21">
        <f>+E148+E157+E166+E179+E191+E208+E214+E225+E233+E241</f>
        <v>-3505724.17</v>
      </c>
    </row>
    <row r="243" ht="21.75" customHeight="1" thickTop="1">
      <c r="D243" s="6"/>
    </row>
    <row r="244" spans="1:5" ht="21.75" customHeight="1">
      <c r="A244" s="62" t="s">
        <v>263</v>
      </c>
      <c r="B244" s="56" t="s">
        <v>267</v>
      </c>
      <c r="C244" s="57"/>
      <c r="D244" s="57" t="s">
        <v>264</v>
      </c>
      <c r="E244" s="57"/>
    </row>
    <row r="245" spans="1:5" ht="21.75" customHeight="1">
      <c r="A245" s="55"/>
      <c r="B245" s="56"/>
      <c r="C245" s="57"/>
      <c r="D245" s="57"/>
      <c r="E245" s="57"/>
    </row>
    <row r="246" spans="1:5" ht="12" customHeight="1">
      <c r="A246" s="55"/>
      <c r="B246" s="56"/>
      <c r="C246" s="57"/>
      <c r="D246" s="57"/>
      <c r="E246" s="57"/>
    </row>
    <row r="247" spans="1:5" ht="21.75" customHeight="1">
      <c r="A247" s="59" t="s">
        <v>262</v>
      </c>
      <c r="B247" s="59"/>
      <c r="C247" s="59"/>
      <c r="D247" s="59"/>
      <c r="E247" s="59"/>
    </row>
    <row r="248" spans="1:5" ht="21.75" customHeight="1">
      <c r="A248" s="60" t="s">
        <v>266</v>
      </c>
      <c r="B248" s="60"/>
      <c r="C248" s="60"/>
      <c r="D248" s="60"/>
      <c r="E248" s="60"/>
    </row>
    <row r="249" spans="1:5" ht="21.75" customHeight="1">
      <c r="A249" s="60" t="s">
        <v>265</v>
      </c>
      <c r="B249" s="60"/>
      <c r="C249" s="60"/>
      <c r="D249" s="60"/>
      <c r="E249" s="60"/>
    </row>
  </sheetData>
  <sheetProtection/>
  <mergeCells count="14">
    <mergeCell ref="A1:E1"/>
    <mergeCell ref="A2:E2"/>
    <mergeCell ref="A3:E3"/>
    <mergeCell ref="A68:E68"/>
    <mergeCell ref="A34:E34"/>
    <mergeCell ref="A168:E168"/>
    <mergeCell ref="A101:E101"/>
    <mergeCell ref="A137:E137"/>
    <mergeCell ref="A135:E135"/>
    <mergeCell ref="A136:E136"/>
    <mergeCell ref="A69:E69"/>
    <mergeCell ref="A70:E70"/>
    <mergeCell ref="A201:E201"/>
    <mergeCell ref="A234:E234"/>
  </mergeCells>
  <printOptions/>
  <pageMargins left="0.83" right="0.16" top="0.93" bottom="0.74" header="0.39" footer="0.3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13.28125" style="19" bestFit="1" customWidth="1"/>
    <col min="2" max="2" width="32.8515625" style="19" customWidth="1"/>
    <col min="3" max="3" width="13.8515625" style="19" bestFit="1" customWidth="1"/>
    <col min="4" max="4" width="10.421875" style="19" bestFit="1" customWidth="1"/>
    <col min="5" max="5" width="12.140625" style="19" bestFit="1" customWidth="1"/>
    <col min="6" max="6" width="12.7109375" style="19" bestFit="1" customWidth="1"/>
    <col min="7" max="7" width="13.00390625" style="19" customWidth="1"/>
    <col min="8" max="8" width="14.140625" style="19" bestFit="1" customWidth="1"/>
    <col min="9" max="9" width="24.140625" style="19" customWidth="1"/>
    <col min="10" max="15" width="9.140625" style="19" customWidth="1"/>
  </cols>
  <sheetData>
    <row r="1" spans="1:9" ht="23.25">
      <c r="A1" s="111" t="s">
        <v>46</v>
      </c>
      <c r="B1" s="111"/>
      <c r="C1" s="111"/>
      <c r="D1" s="111"/>
      <c r="E1" s="111"/>
      <c r="F1" s="111"/>
      <c r="G1" s="111"/>
      <c r="H1" s="111"/>
      <c r="I1" s="111"/>
    </row>
    <row r="2" spans="1:9" ht="23.25">
      <c r="A2" s="111" t="s">
        <v>305</v>
      </c>
      <c r="B2" s="111"/>
      <c r="C2" s="111"/>
      <c r="D2" s="111"/>
      <c r="E2" s="111"/>
      <c r="F2" s="111"/>
      <c r="G2" s="111"/>
      <c r="H2" s="111"/>
      <c r="I2" s="111"/>
    </row>
    <row r="3" spans="1:9" ht="23.25">
      <c r="A3" s="112" t="s">
        <v>346</v>
      </c>
      <c r="B3" s="112"/>
      <c r="C3" s="112"/>
      <c r="D3" s="112"/>
      <c r="E3" s="112"/>
      <c r="F3" s="112"/>
      <c r="G3" s="112"/>
      <c r="H3" s="112"/>
      <c r="I3" s="112"/>
    </row>
    <row r="4" spans="1:9" ht="21">
      <c r="A4" s="29" t="s">
        <v>272</v>
      </c>
      <c r="B4" s="106" t="s">
        <v>274</v>
      </c>
      <c r="C4" s="108" t="s">
        <v>281</v>
      </c>
      <c r="D4" s="110"/>
      <c r="E4" s="106" t="s">
        <v>277</v>
      </c>
      <c r="F4" s="106" t="s">
        <v>278</v>
      </c>
      <c r="G4" s="29" t="s">
        <v>279</v>
      </c>
      <c r="H4" s="106" t="s">
        <v>282</v>
      </c>
      <c r="I4" s="106" t="s">
        <v>283</v>
      </c>
    </row>
    <row r="5" spans="1:9" ht="21">
      <c r="A5" s="41" t="s">
        <v>273</v>
      </c>
      <c r="B5" s="107"/>
      <c r="C5" s="8" t="s">
        <v>275</v>
      </c>
      <c r="D5" s="8" t="s">
        <v>276</v>
      </c>
      <c r="E5" s="107"/>
      <c r="F5" s="107"/>
      <c r="G5" s="41" t="s">
        <v>306</v>
      </c>
      <c r="H5" s="107"/>
      <c r="I5" s="107"/>
    </row>
    <row r="6" spans="1:9" ht="21">
      <c r="A6" s="77" t="s">
        <v>284</v>
      </c>
      <c r="B6" s="7" t="s">
        <v>285</v>
      </c>
      <c r="C6" s="36">
        <v>325000</v>
      </c>
      <c r="D6" s="7"/>
      <c r="E6" s="36">
        <v>260000</v>
      </c>
      <c r="F6" s="36">
        <v>0</v>
      </c>
      <c r="G6" s="36">
        <v>260000</v>
      </c>
      <c r="H6" s="36">
        <v>65000</v>
      </c>
      <c r="I6" s="7" t="s">
        <v>286</v>
      </c>
    </row>
    <row r="7" spans="1:9" ht="21">
      <c r="A7" s="18"/>
      <c r="B7" s="18"/>
      <c r="C7" s="18"/>
      <c r="D7" s="18"/>
      <c r="E7" s="18"/>
      <c r="F7" s="18"/>
      <c r="G7" s="18"/>
      <c r="H7" s="18"/>
      <c r="I7" s="18" t="s">
        <v>287</v>
      </c>
    </row>
    <row r="8" spans="1:15" s="86" customFormat="1" ht="21">
      <c r="A8" s="89"/>
      <c r="B8" s="90" t="s">
        <v>11</v>
      </c>
      <c r="C8" s="14">
        <f aca="true" t="shared" si="0" ref="C8:H8">SUM(C6:C7)</f>
        <v>325000</v>
      </c>
      <c r="D8" s="14">
        <f t="shared" si="0"/>
        <v>0</v>
      </c>
      <c r="E8" s="14">
        <f t="shared" si="0"/>
        <v>260000</v>
      </c>
      <c r="F8" s="15">
        <f t="shared" si="0"/>
        <v>0</v>
      </c>
      <c r="G8" s="14">
        <f t="shared" si="0"/>
        <v>260000</v>
      </c>
      <c r="H8" s="14">
        <f t="shared" si="0"/>
        <v>65000</v>
      </c>
      <c r="I8" s="11"/>
      <c r="J8" s="22"/>
      <c r="K8" s="22"/>
      <c r="L8" s="22"/>
      <c r="M8" s="22"/>
      <c r="N8" s="22"/>
      <c r="O8" s="22"/>
    </row>
    <row r="9" spans="1:15" s="86" customFormat="1" ht="2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s="86" customFormat="1" ht="21">
      <c r="A10" s="85"/>
      <c r="B10" s="22"/>
      <c r="C10" s="28"/>
      <c r="D10" s="22"/>
      <c r="E10" s="22"/>
      <c r="F10" s="28"/>
      <c r="G10" s="22"/>
      <c r="H10" s="22"/>
      <c r="I10" s="22"/>
      <c r="J10" s="22"/>
      <c r="K10" s="22"/>
      <c r="L10" s="22"/>
      <c r="M10" s="22"/>
      <c r="N10" s="22"/>
      <c r="O10" s="22"/>
    </row>
    <row r="11" spans="1:15" s="86" customFormat="1" ht="2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s="86" customFormat="1" ht="21">
      <c r="A12" s="85"/>
      <c r="B12" s="22"/>
      <c r="C12" s="28"/>
      <c r="D12" s="22"/>
      <c r="E12" s="22"/>
      <c r="F12" s="28"/>
      <c r="G12" s="22"/>
      <c r="H12" s="22"/>
      <c r="I12" s="22"/>
      <c r="J12" s="22"/>
      <c r="K12" s="22"/>
      <c r="L12" s="22"/>
      <c r="M12" s="22"/>
      <c r="N12" s="22"/>
      <c r="O12" s="22"/>
    </row>
    <row r="13" spans="1:15" s="86" customFormat="1" ht="2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s="86" customFormat="1" ht="21">
      <c r="A14" s="85"/>
      <c r="B14" s="22"/>
      <c r="C14" s="28"/>
      <c r="D14" s="22"/>
      <c r="E14" s="28"/>
      <c r="F14" s="28"/>
      <c r="G14" s="87"/>
      <c r="H14" s="28"/>
      <c r="I14" s="22"/>
      <c r="J14" s="22"/>
      <c r="K14" s="22"/>
      <c r="L14" s="22"/>
      <c r="M14" s="22"/>
      <c r="N14" s="22"/>
      <c r="O14" s="22"/>
    </row>
    <row r="15" spans="1:15" s="86" customFormat="1" ht="2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s="86" customFormat="1" ht="21">
      <c r="A16" s="85"/>
      <c r="B16" s="22"/>
      <c r="C16" s="28"/>
      <c r="D16" s="22"/>
      <c r="E16" s="28"/>
      <c r="F16" s="28"/>
      <c r="G16" s="87"/>
      <c r="H16" s="28"/>
      <c r="I16" s="22"/>
      <c r="J16" s="22"/>
      <c r="K16" s="22"/>
      <c r="L16" s="22"/>
      <c r="M16" s="22"/>
      <c r="N16" s="22"/>
      <c r="O16" s="22"/>
    </row>
    <row r="17" spans="1:15" s="86" customFormat="1" ht="2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s="86" customFormat="1" ht="21">
      <c r="A18" s="85"/>
      <c r="B18" s="88"/>
      <c r="C18" s="28"/>
      <c r="D18" s="22"/>
      <c r="E18" s="22"/>
      <c r="F18" s="28"/>
      <c r="G18" s="22"/>
      <c r="H18" s="22"/>
      <c r="I18" s="22"/>
      <c r="J18" s="22"/>
      <c r="K18" s="22"/>
      <c r="L18" s="22"/>
      <c r="M18" s="22"/>
      <c r="N18" s="22"/>
      <c r="O18" s="22"/>
    </row>
    <row r="19" spans="1:15" s="86" customFormat="1" ht="21">
      <c r="A19" s="85"/>
      <c r="B19" s="88"/>
      <c r="C19" s="28"/>
      <c r="D19" s="22"/>
      <c r="E19" s="22"/>
      <c r="F19" s="28"/>
      <c r="G19" s="22"/>
      <c r="H19" s="22"/>
      <c r="I19" s="22"/>
      <c r="J19" s="22"/>
      <c r="K19" s="22"/>
      <c r="L19" s="22"/>
      <c r="M19" s="22"/>
      <c r="N19" s="22"/>
      <c r="O19" s="22"/>
    </row>
    <row r="20" spans="1:15" s="86" customFormat="1" ht="21">
      <c r="A20" s="85"/>
      <c r="B20" s="88"/>
      <c r="C20" s="28"/>
      <c r="D20" s="22"/>
      <c r="E20" s="22"/>
      <c r="F20" s="28"/>
      <c r="G20" s="22"/>
      <c r="H20" s="22"/>
      <c r="I20" s="22"/>
      <c r="J20" s="22"/>
      <c r="K20" s="22"/>
      <c r="L20" s="22"/>
      <c r="M20" s="22"/>
      <c r="N20" s="22"/>
      <c r="O20" s="22"/>
    </row>
    <row r="21" spans="1:15" s="86" customFormat="1" ht="21">
      <c r="A21" s="85"/>
      <c r="B21" s="88"/>
      <c r="C21" s="28"/>
      <c r="D21" s="22"/>
      <c r="E21" s="22"/>
      <c r="F21" s="28"/>
      <c r="G21" s="22"/>
      <c r="H21" s="22"/>
      <c r="I21" s="22"/>
      <c r="J21" s="22"/>
      <c r="K21" s="22"/>
      <c r="L21" s="22"/>
      <c r="M21" s="22"/>
      <c r="N21" s="22"/>
      <c r="O21" s="22"/>
    </row>
    <row r="22" spans="1:15" s="86" customFormat="1" ht="21">
      <c r="A22" s="85"/>
      <c r="B22" s="22"/>
      <c r="C22" s="28"/>
      <c r="D22" s="22"/>
      <c r="E22" s="22"/>
      <c r="F22" s="28"/>
      <c r="G22" s="22"/>
      <c r="H22" s="22"/>
      <c r="I22" s="22"/>
      <c r="J22" s="22"/>
      <c r="K22" s="22"/>
      <c r="L22" s="22"/>
      <c r="M22" s="22"/>
      <c r="N22" s="22"/>
      <c r="O22" s="22"/>
    </row>
    <row r="23" spans="1:15" s="86" customFormat="1" ht="21">
      <c r="A23" s="85"/>
      <c r="B23" s="22"/>
      <c r="C23" s="28"/>
      <c r="D23" s="22"/>
      <c r="E23" s="22"/>
      <c r="F23" s="28"/>
      <c r="G23" s="22"/>
      <c r="H23" s="22"/>
      <c r="I23" s="22"/>
      <c r="J23" s="22"/>
      <c r="K23" s="22"/>
      <c r="L23" s="22"/>
      <c r="M23" s="22"/>
      <c r="N23" s="22"/>
      <c r="O23" s="22"/>
    </row>
    <row r="24" spans="1:15" s="86" customFormat="1" ht="21">
      <c r="A24" s="85"/>
      <c r="B24" s="22"/>
      <c r="C24" s="28"/>
      <c r="D24" s="22"/>
      <c r="E24" s="22"/>
      <c r="F24" s="28"/>
      <c r="G24" s="22"/>
      <c r="H24" s="22"/>
      <c r="I24" s="22"/>
      <c r="J24" s="22"/>
      <c r="K24" s="22"/>
      <c r="L24" s="22"/>
      <c r="M24" s="22"/>
      <c r="N24" s="22"/>
      <c r="O24" s="22"/>
    </row>
    <row r="25" spans="1:15" s="86" customFormat="1" ht="21">
      <c r="A25" s="85"/>
      <c r="B25" s="88"/>
      <c r="C25" s="28"/>
      <c r="D25" s="22"/>
      <c r="E25" s="22"/>
      <c r="F25" s="28"/>
      <c r="G25" s="22"/>
      <c r="H25" s="22"/>
      <c r="I25" s="22"/>
      <c r="J25" s="22"/>
      <c r="K25" s="22"/>
      <c r="L25" s="22"/>
      <c r="M25" s="22"/>
      <c r="N25" s="22"/>
      <c r="O25" s="22"/>
    </row>
    <row r="26" spans="1:15" s="86" customFormat="1" ht="21">
      <c r="A26" s="85"/>
      <c r="B26" s="88"/>
      <c r="C26" s="28"/>
      <c r="D26" s="22"/>
      <c r="E26" s="22"/>
      <c r="F26" s="28"/>
      <c r="G26" s="22"/>
      <c r="H26" s="22"/>
      <c r="I26" s="22"/>
      <c r="J26" s="22"/>
      <c r="K26" s="22"/>
      <c r="L26" s="22"/>
      <c r="M26" s="22"/>
      <c r="N26" s="22"/>
      <c r="O26" s="22"/>
    </row>
    <row r="27" spans="1:9" ht="23.25">
      <c r="A27" s="111" t="s">
        <v>46</v>
      </c>
      <c r="B27" s="111"/>
      <c r="C27" s="111"/>
      <c r="D27" s="111"/>
      <c r="E27" s="111"/>
      <c r="F27" s="111"/>
      <c r="G27" s="111"/>
      <c r="H27" s="111"/>
      <c r="I27" s="111"/>
    </row>
    <row r="28" spans="1:9" ht="23.25">
      <c r="A28" s="111" t="s">
        <v>305</v>
      </c>
      <c r="B28" s="111"/>
      <c r="C28" s="111"/>
      <c r="D28" s="111"/>
      <c r="E28" s="111"/>
      <c r="F28" s="111"/>
      <c r="G28" s="111"/>
      <c r="H28" s="111"/>
      <c r="I28" s="111"/>
    </row>
    <row r="29" spans="1:9" ht="23.25">
      <c r="A29" s="112" t="s">
        <v>347</v>
      </c>
      <c r="B29" s="112"/>
      <c r="C29" s="112"/>
      <c r="D29" s="112"/>
      <c r="E29" s="112"/>
      <c r="F29" s="112"/>
      <c r="G29" s="112"/>
      <c r="H29" s="112"/>
      <c r="I29" s="112"/>
    </row>
    <row r="30" spans="1:9" ht="21">
      <c r="A30" s="29" t="s">
        <v>272</v>
      </c>
      <c r="B30" s="106" t="s">
        <v>274</v>
      </c>
      <c r="C30" s="108" t="s">
        <v>281</v>
      </c>
      <c r="D30" s="110"/>
      <c r="E30" s="106" t="s">
        <v>277</v>
      </c>
      <c r="F30" s="106" t="s">
        <v>278</v>
      </c>
      <c r="G30" s="29" t="s">
        <v>279</v>
      </c>
      <c r="H30" s="106" t="s">
        <v>282</v>
      </c>
      <c r="I30" s="106" t="s">
        <v>283</v>
      </c>
    </row>
    <row r="31" spans="1:9" ht="21">
      <c r="A31" s="41" t="s">
        <v>273</v>
      </c>
      <c r="B31" s="107"/>
      <c r="C31" s="8" t="s">
        <v>275</v>
      </c>
      <c r="D31" s="8" t="s">
        <v>276</v>
      </c>
      <c r="E31" s="107"/>
      <c r="F31" s="107"/>
      <c r="G31" s="41" t="s">
        <v>280</v>
      </c>
      <c r="H31" s="107"/>
      <c r="I31" s="107"/>
    </row>
    <row r="32" spans="1:9" ht="21">
      <c r="A32" s="77" t="s">
        <v>288</v>
      </c>
      <c r="B32" s="7" t="s">
        <v>299</v>
      </c>
      <c r="C32" s="36">
        <v>42840</v>
      </c>
      <c r="D32" s="7"/>
      <c r="E32" s="7"/>
      <c r="F32" s="36">
        <v>42840</v>
      </c>
      <c r="G32" s="7"/>
      <c r="H32" s="7"/>
      <c r="I32" s="7" t="s">
        <v>289</v>
      </c>
    </row>
    <row r="33" spans="1:9" ht="21">
      <c r="A33" s="18"/>
      <c r="B33" s="18"/>
      <c r="C33" s="18"/>
      <c r="D33" s="18"/>
      <c r="E33" s="18"/>
      <c r="F33" s="18"/>
      <c r="G33" s="18"/>
      <c r="H33" s="18"/>
      <c r="I33" s="18" t="s">
        <v>290</v>
      </c>
    </row>
    <row r="34" spans="1:9" ht="21">
      <c r="A34" s="77" t="s">
        <v>288</v>
      </c>
      <c r="B34" s="7" t="s">
        <v>300</v>
      </c>
      <c r="C34" s="36">
        <v>7200</v>
      </c>
      <c r="D34" s="7"/>
      <c r="E34" s="7"/>
      <c r="F34" s="36">
        <v>7200</v>
      </c>
      <c r="G34" s="7"/>
      <c r="H34" s="7"/>
      <c r="I34" s="7" t="s">
        <v>289</v>
      </c>
    </row>
    <row r="35" spans="1:9" ht="21">
      <c r="A35" s="18"/>
      <c r="B35" s="18"/>
      <c r="C35" s="18"/>
      <c r="D35" s="18"/>
      <c r="E35" s="18"/>
      <c r="F35" s="18"/>
      <c r="G35" s="18"/>
      <c r="H35" s="18"/>
      <c r="I35" s="18" t="s">
        <v>290</v>
      </c>
    </row>
    <row r="36" spans="1:9" ht="21">
      <c r="A36" s="77" t="s">
        <v>288</v>
      </c>
      <c r="B36" s="7" t="s">
        <v>301</v>
      </c>
      <c r="C36" s="36">
        <v>222000</v>
      </c>
      <c r="D36" s="7"/>
      <c r="E36" s="7"/>
      <c r="F36" s="36">
        <v>222000</v>
      </c>
      <c r="G36" s="7"/>
      <c r="H36" s="7"/>
      <c r="I36" s="7" t="s">
        <v>289</v>
      </c>
    </row>
    <row r="37" spans="1:9" ht="21">
      <c r="A37" s="18"/>
      <c r="B37" s="18"/>
      <c r="C37" s="18"/>
      <c r="D37" s="18"/>
      <c r="E37" s="18"/>
      <c r="F37" s="18"/>
      <c r="G37" s="18"/>
      <c r="H37" s="18"/>
      <c r="I37" s="18" t="s">
        <v>290</v>
      </c>
    </row>
    <row r="38" spans="1:9" ht="21">
      <c r="A38" s="77" t="s">
        <v>291</v>
      </c>
      <c r="B38" s="7" t="s">
        <v>302</v>
      </c>
      <c r="C38" s="36">
        <v>290000</v>
      </c>
      <c r="D38" s="7"/>
      <c r="E38" s="36">
        <v>249000</v>
      </c>
      <c r="F38" s="36">
        <v>249000</v>
      </c>
      <c r="G38" s="78">
        <v>0</v>
      </c>
      <c r="H38" s="36">
        <f>+C38-F38</f>
        <v>41000</v>
      </c>
      <c r="I38" s="7" t="s">
        <v>286</v>
      </c>
    </row>
    <row r="39" spans="1:9" ht="21">
      <c r="A39" s="18"/>
      <c r="B39" s="18"/>
      <c r="C39" s="18"/>
      <c r="D39" s="18"/>
      <c r="E39" s="18"/>
      <c r="F39" s="18"/>
      <c r="G39" s="18"/>
      <c r="H39" s="18"/>
      <c r="I39" s="18" t="s">
        <v>292</v>
      </c>
    </row>
    <row r="40" spans="1:9" ht="21">
      <c r="A40" s="77" t="s">
        <v>291</v>
      </c>
      <c r="B40" s="7" t="s">
        <v>303</v>
      </c>
      <c r="C40" s="36">
        <v>149000</v>
      </c>
      <c r="D40" s="7"/>
      <c r="E40" s="36">
        <v>148500</v>
      </c>
      <c r="F40" s="36">
        <v>148500</v>
      </c>
      <c r="G40" s="78">
        <v>0</v>
      </c>
      <c r="H40" s="36">
        <f>+C40-F40</f>
        <v>500</v>
      </c>
      <c r="I40" s="7" t="s">
        <v>286</v>
      </c>
    </row>
    <row r="41" spans="1:9" ht="21">
      <c r="A41" s="18"/>
      <c r="B41" s="18"/>
      <c r="C41" s="18"/>
      <c r="D41" s="18"/>
      <c r="E41" s="18"/>
      <c r="F41" s="18"/>
      <c r="G41" s="18"/>
      <c r="H41" s="18"/>
      <c r="I41" s="18" t="s">
        <v>292</v>
      </c>
    </row>
    <row r="42" spans="1:9" ht="21">
      <c r="A42" s="77" t="s">
        <v>297</v>
      </c>
      <c r="B42" s="80" t="s">
        <v>293</v>
      </c>
      <c r="C42" s="36">
        <v>3390</v>
      </c>
      <c r="D42" s="7"/>
      <c r="E42" s="7"/>
      <c r="F42" s="36">
        <v>3390</v>
      </c>
      <c r="G42" s="7"/>
      <c r="H42" s="7"/>
      <c r="I42" s="7" t="s">
        <v>289</v>
      </c>
    </row>
    <row r="43" spans="1:9" ht="21">
      <c r="A43" s="79"/>
      <c r="B43" s="81" t="s">
        <v>294</v>
      </c>
      <c r="C43" s="25">
        <v>8820</v>
      </c>
      <c r="D43" s="13"/>
      <c r="E43" s="13"/>
      <c r="F43" s="25">
        <v>8820</v>
      </c>
      <c r="G43" s="13"/>
      <c r="H43" s="13"/>
      <c r="I43" s="13" t="s">
        <v>290</v>
      </c>
    </row>
    <row r="44" spans="1:9" ht="21">
      <c r="A44" s="79"/>
      <c r="B44" s="81" t="s">
        <v>295</v>
      </c>
      <c r="C44" s="25">
        <v>2052</v>
      </c>
      <c r="D44" s="13"/>
      <c r="E44" s="13"/>
      <c r="F44" s="25">
        <v>2052</v>
      </c>
      <c r="G44" s="13"/>
      <c r="H44" s="13"/>
      <c r="I44" s="13"/>
    </row>
    <row r="45" spans="1:9" ht="21">
      <c r="A45" s="82"/>
      <c r="B45" s="83" t="s">
        <v>296</v>
      </c>
      <c r="C45" s="84">
        <v>7380</v>
      </c>
      <c r="D45" s="18"/>
      <c r="E45" s="18"/>
      <c r="F45" s="84">
        <v>7380</v>
      </c>
      <c r="G45" s="18"/>
      <c r="H45" s="18"/>
      <c r="I45" s="18"/>
    </row>
    <row r="46" spans="1:9" ht="21">
      <c r="A46" s="77" t="s">
        <v>298</v>
      </c>
      <c r="B46" s="7" t="s">
        <v>304</v>
      </c>
      <c r="C46" s="36">
        <v>42840</v>
      </c>
      <c r="D46" s="7"/>
      <c r="E46" s="7"/>
      <c r="F46" s="36">
        <v>42840</v>
      </c>
      <c r="G46" s="7"/>
      <c r="H46" s="7"/>
      <c r="I46" s="7" t="s">
        <v>289</v>
      </c>
    </row>
    <row r="47" spans="1:9" ht="21">
      <c r="A47" s="79"/>
      <c r="B47" s="13" t="s">
        <v>300</v>
      </c>
      <c r="C47" s="25">
        <v>7200</v>
      </c>
      <c r="D47" s="13"/>
      <c r="E47" s="13"/>
      <c r="F47" s="25">
        <v>7200</v>
      </c>
      <c r="G47" s="13"/>
      <c r="H47" s="13"/>
      <c r="I47" s="13" t="s">
        <v>290</v>
      </c>
    </row>
    <row r="48" spans="1:9" ht="21">
      <c r="A48" s="79"/>
      <c r="B48" s="13" t="s">
        <v>301</v>
      </c>
      <c r="C48" s="25">
        <v>214846</v>
      </c>
      <c r="D48" s="13"/>
      <c r="E48" s="13"/>
      <c r="F48" s="25">
        <v>214846</v>
      </c>
      <c r="G48" s="13"/>
      <c r="H48" s="13"/>
      <c r="I48" s="13"/>
    </row>
    <row r="49" spans="1:9" ht="21">
      <c r="A49" s="77" t="s">
        <v>307</v>
      </c>
      <c r="B49" s="80" t="s">
        <v>304</v>
      </c>
      <c r="C49" s="36">
        <v>42840</v>
      </c>
      <c r="D49" s="7"/>
      <c r="E49" s="7"/>
      <c r="F49" s="36">
        <v>42840</v>
      </c>
      <c r="G49" s="7"/>
      <c r="H49" s="7"/>
      <c r="I49" s="7" t="s">
        <v>289</v>
      </c>
    </row>
    <row r="50" spans="1:9" ht="21">
      <c r="A50" s="82"/>
      <c r="B50" s="83"/>
      <c r="C50" s="84"/>
      <c r="D50" s="18"/>
      <c r="E50" s="18"/>
      <c r="F50" s="84"/>
      <c r="G50" s="18"/>
      <c r="H50" s="18"/>
      <c r="I50" s="18" t="s">
        <v>290</v>
      </c>
    </row>
    <row r="51" spans="1:9" ht="21">
      <c r="A51" s="89"/>
      <c r="B51" s="90" t="s">
        <v>11</v>
      </c>
      <c r="C51" s="14">
        <f aca="true" t="shared" si="1" ref="C51:H51">SUM(C32:C50)</f>
        <v>1040408</v>
      </c>
      <c r="D51" s="14">
        <f t="shared" si="1"/>
        <v>0</v>
      </c>
      <c r="E51" s="14">
        <f t="shared" si="1"/>
        <v>397500</v>
      </c>
      <c r="F51" s="14">
        <f t="shared" si="1"/>
        <v>998908</v>
      </c>
      <c r="G51" s="14">
        <f t="shared" si="1"/>
        <v>0</v>
      </c>
      <c r="H51" s="14">
        <f t="shared" si="1"/>
        <v>41500</v>
      </c>
      <c r="I51" s="11"/>
    </row>
    <row r="60" ht="21">
      <c r="H60" s="91"/>
    </row>
  </sheetData>
  <sheetProtection/>
  <mergeCells count="18">
    <mergeCell ref="H30:H31"/>
    <mergeCell ref="I30:I31"/>
    <mergeCell ref="E4:E5"/>
    <mergeCell ref="F4:F5"/>
    <mergeCell ref="B30:B31"/>
    <mergeCell ref="C30:D30"/>
    <mergeCell ref="E30:E31"/>
    <mergeCell ref="F30:F31"/>
    <mergeCell ref="H4:H5"/>
    <mergeCell ref="A29:I29"/>
    <mergeCell ref="I4:I5"/>
    <mergeCell ref="A1:I1"/>
    <mergeCell ref="A2:I2"/>
    <mergeCell ref="A3:I3"/>
    <mergeCell ref="A27:I27"/>
    <mergeCell ref="A28:I28"/>
    <mergeCell ref="B4:B5"/>
    <mergeCell ref="C4:D4"/>
  </mergeCells>
  <printOptions/>
  <pageMargins left="0" right="0" top="0.35433070866141736" bottom="0.35433070866141736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2" width="17.8515625" style="6" customWidth="1"/>
    <col min="3" max="3" width="31.421875" style="19" bestFit="1" customWidth="1"/>
    <col min="4" max="4" width="17.421875" style="20" customWidth="1"/>
    <col min="5" max="14" width="9.140625" style="19" customWidth="1"/>
  </cols>
  <sheetData>
    <row r="1" spans="1:4" ht="36" customHeight="1">
      <c r="A1" s="113" t="s">
        <v>338</v>
      </c>
      <c r="B1" s="113"/>
      <c r="C1" s="113"/>
      <c r="D1" s="113"/>
    </row>
    <row r="2" spans="1:4" ht="11.25" customHeight="1">
      <c r="A2" s="92"/>
      <c r="B2" s="92"/>
      <c r="C2" s="92"/>
      <c r="D2" s="92"/>
    </row>
    <row r="3" spans="1:4" ht="30.75" customHeight="1">
      <c r="A3" s="16" t="s">
        <v>308</v>
      </c>
      <c r="B3" s="16" t="s">
        <v>309</v>
      </c>
      <c r="C3" s="16" t="s">
        <v>274</v>
      </c>
      <c r="D3" s="48" t="s">
        <v>310</v>
      </c>
    </row>
    <row r="4" spans="1:4" ht="21">
      <c r="A4" s="16" t="s">
        <v>311</v>
      </c>
      <c r="B4" s="16" t="s">
        <v>312</v>
      </c>
      <c r="C4" s="93" t="s">
        <v>313</v>
      </c>
      <c r="D4" s="15">
        <v>260000</v>
      </c>
    </row>
    <row r="5" spans="1:4" ht="21">
      <c r="A5" s="16" t="s">
        <v>314</v>
      </c>
      <c r="B5" s="16" t="s">
        <v>315</v>
      </c>
      <c r="C5" s="93" t="s">
        <v>316</v>
      </c>
      <c r="D5" s="15">
        <v>42840</v>
      </c>
    </row>
    <row r="6" spans="1:4" ht="21">
      <c r="A6" s="16" t="s">
        <v>314</v>
      </c>
      <c r="B6" s="16" t="s">
        <v>317</v>
      </c>
      <c r="C6" s="93" t="s">
        <v>318</v>
      </c>
      <c r="D6" s="15">
        <v>7200</v>
      </c>
    </row>
    <row r="7" spans="1:4" ht="21">
      <c r="A7" s="16" t="s">
        <v>314</v>
      </c>
      <c r="B7" s="16" t="s">
        <v>319</v>
      </c>
      <c r="C7" s="93" t="s">
        <v>320</v>
      </c>
      <c r="D7" s="15">
        <v>222000</v>
      </c>
    </row>
    <row r="8" spans="1:4" ht="21">
      <c r="A8" s="16" t="s">
        <v>321</v>
      </c>
      <c r="B8" s="16" t="s">
        <v>322</v>
      </c>
      <c r="C8" s="93" t="s">
        <v>323</v>
      </c>
      <c r="D8" s="15">
        <v>249000</v>
      </c>
    </row>
    <row r="9" spans="1:4" ht="21">
      <c r="A9" s="16"/>
      <c r="B9" s="16"/>
      <c r="C9" s="93" t="s">
        <v>324</v>
      </c>
      <c r="D9" s="15"/>
    </row>
    <row r="10" spans="1:4" ht="21">
      <c r="A10" s="16" t="s">
        <v>325</v>
      </c>
      <c r="B10" s="16" t="s">
        <v>326</v>
      </c>
      <c r="C10" s="93" t="s">
        <v>327</v>
      </c>
      <c r="D10" s="15">
        <v>148500</v>
      </c>
    </row>
    <row r="11" spans="1:4" ht="21">
      <c r="A11" s="16"/>
      <c r="B11" s="16"/>
      <c r="C11" s="93" t="s">
        <v>328</v>
      </c>
      <c r="D11" s="15"/>
    </row>
    <row r="12" spans="1:4" ht="21">
      <c r="A12" s="16" t="s">
        <v>329</v>
      </c>
      <c r="B12" s="16" t="s">
        <v>330</v>
      </c>
      <c r="C12" s="93" t="s">
        <v>331</v>
      </c>
      <c r="D12" s="15">
        <v>3390</v>
      </c>
    </row>
    <row r="13" spans="1:4" ht="21">
      <c r="A13" s="16" t="s">
        <v>329</v>
      </c>
      <c r="B13" s="16" t="s">
        <v>332</v>
      </c>
      <c r="C13" s="93" t="s">
        <v>333</v>
      </c>
      <c r="D13" s="15">
        <v>8820</v>
      </c>
    </row>
    <row r="14" spans="1:4" ht="21">
      <c r="A14" s="16" t="s">
        <v>329</v>
      </c>
      <c r="B14" s="16" t="s">
        <v>336</v>
      </c>
      <c r="C14" s="93" t="s">
        <v>334</v>
      </c>
      <c r="D14" s="15">
        <v>2052</v>
      </c>
    </row>
    <row r="15" spans="1:4" ht="21">
      <c r="A15" s="16" t="s">
        <v>329</v>
      </c>
      <c r="B15" s="16" t="s">
        <v>337</v>
      </c>
      <c r="C15" s="93" t="s">
        <v>335</v>
      </c>
      <c r="D15" s="15">
        <v>7380</v>
      </c>
    </row>
    <row r="16" spans="1:4" ht="21">
      <c r="A16" s="16" t="s">
        <v>339</v>
      </c>
      <c r="B16" s="16" t="s">
        <v>340</v>
      </c>
      <c r="C16" s="93" t="s">
        <v>304</v>
      </c>
      <c r="D16" s="15">
        <v>42840</v>
      </c>
    </row>
    <row r="17" spans="1:4" ht="21">
      <c r="A17" s="16" t="s">
        <v>339</v>
      </c>
      <c r="B17" s="16" t="s">
        <v>341</v>
      </c>
      <c r="C17" s="93" t="s">
        <v>300</v>
      </c>
      <c r="D17" s="15">
        <v>7200</v>
      </c>
    </row>
    <row r="18" spans="1:4" ht="21">
      <c r="A18" s="16" t="s">
        <v>339</v>
      </c>
      <c r="B18" s="16" t="s">
        <v>342</v>
      </c>
      <c r="C18" s="93" t="s">
        <v>343</v>
      </c>
      <c r="D18" s="15">
        <v>214846</v>
      </c>
    </row>
    <row r="19" spans="1:4" ht="21">
      <c r="A19" s="16" t="s">
        <v>344</v>
      </c>
      <c r="B19" s="16" t="s">
        <v>345</v>
      </c>
      <c r="C19" s="93" t="s">
        <v>304</v>
      </c>
      <c r="D19" s="15">
        <v>42840</v>
      </c>
    </row>
    <row r="20" spans="1:4" ht="21.75" thickBot="1">
      <c r="A20" s="114" t="s">
        <v>62</v>
      </c>
      <c r="B20" s="114"/>
      <c r="C20" s="114"/>
      <c r="D20" s="21">
        <f>SUM(D4:D19)</f>
        <v>1258908</v>
      </c>
    </row>
    <row r="21" ht="21.75" thickTop="1"/>
  </sheetData>
  <sheetProtection/>
  <mergeCells count="2">
    <mergeCell ref="A1:D1"/>
    <mergeCell ref="A20:C20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21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5.57421875" style="0" customWidth="1"/>
    <col min="2" max="6" width="9.140625" style="3" customWidth="1"/>
    <col min="7" max="7" width="16.7109375" style="3" customWidth="1"/>
    <col min="8" max="12" width="9.140625" style="3" customWidth="1"/>
    <col min="13" max="13" width="16.7109375" style="0" customWidth="1"/>
    <col min="16" max="16" width="12.8515625" style="0" bestFit="1" customWidth="1"/>
  </cols>
  <sheetData>
    <row r="1" spans="2:13" ht="21">
      <c r="B1" s="102" t="s">
        <v>67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2:13" ht="21">
      <c r="B2" s="102" t="s">
        <v>68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2:13" ht="21">
      <c r="B3" s="102" t="s">
        <v>424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2:13" ht="21">
      <c r="B4" s="19"/>
      <c r="C4" s="19"/>
      <c r="D4" s="19"/>
      <c r="E4" s="19"/>
      <c r="F4" s="19"/>
      <c r="G4" s="19"/>
      <c r="H4" s="65"/>
      <c r="I4" s="65"/>
      <c r="J4" s="65"/>
      <c r="K4" s="65"/>
      <c r="L4" s="65"/>
      <c r="M4" s="66"/>
    </row>
    <row r="5" spans="2:13" ht="21">
      <c r="B5" s="115" t="s">
        <v>69</v>
      </c>
      <c r="C5" s="115"/>
      <c r="D5" s="115"/>
      <c r="E5" s="115"/>
      <c r="F5" s="115"/>
      <c r="G5" s="115"/>
      <c r="H5" s="116" t="s">
        <v>70</v>
      </c>
      <c r="I5" s="117"/>
      <c r="J5" s="117"/>
      <c r="K5" s="117"/>
      <c r="L5" s="117"/>
      <c r="M5" s="117"/>
    </row>
    <row r="6" spans="2:13" ht="21">
      <c r="B6" s="22" t="s">
        <v>88</v>
      </c>
      <c r="C6" s="22"/>
      <c r="D6" s="22"/>
      <c r="E6" s="22"/>
      <c r="F6" s="22"/>
      <c r="G6" s="67">
        <v>54359823.4</v>
      </c>
      <c r="H6" s="68" t="s">
        <v>89</v>
      </c>
      <c r="I6" s="22"/>
      <c r="J6" s="22"/>
      <c r="K6" s="22"/>
      <c r="L6" s="22"/>
      <c r="M6" s="67">
        <v>54359823.4</v>
      </c>
    </row>
    <row r="7" spans="2:13" ht="21">
      <c r="B7" s="22" t="s">
        <v>94</v>
      </c>
      <c r="C7" s="22"/>
      <c r="D7" s="22"/>
      <c r="E7" s="22"/>
      <c r="F7" s="22"/>
      <c r="G7" s="69">
        <f>902769.31+50</f>
        <v>902819.31</v>
      </c>
      <c r="H7" s="19" t="s">
        <v>90</v>
      </c>
      <c r="I7" s="19"/>
      <c r="J7" s="19"/>
      <c r="K7" s="19"/>
      <c r="L7" s="19"/>
      <c r="M7" s="20">
        <v>44095682.68</v>
      </c>
    </row>
    <row r="8" spans="2:13" ht="21">
      <c r="B8" s="22" t="s">
        <v>95</v>
      </c>
      <c r="C8" s="22"/>
      <c r="D8" s="22"/>
      <c r="E8" s="22"/>
      <c r="F8" s="22"/>
      <c r="G8" s="69">
        <v>4865586.84</v>
      </c>
      <c r="H8" s="19" t="s">
        <v>91</v>
      </c>
      <c r="I8" s="19"/>
      <c r="J8" s="19"/>
      <c r="K8" s="19"/>
      <c r="L8" s="19"/>
      <c r="M8" s="20">
        <v>7980</v>
      </c>
    </row>
    <row r="9" spans="2:13" ht="21">
      <c r="B9" s="22" t="s">
        <v>402</v>
      </c>
      <c r="C9" s="22"/>
      <c r="D9" s="22"/>
      <c r="E9" s="22"/>
      <c r="F9" s="22"/>
      <c r="G9" s="69">
        <v>24031477.67</v>
      </c>
      <c r="H9" s="19" t="s">
        <v>92</v>
      </c>
      <c r="I9" s="19"/>
      <c r="J9" s="19"/>
      <c r="K9" s="19"/>
      <c r="L9" s="19"/>
      <c r="M9" s="20">
        <v>1200</v>
      </c>
    </row>
    <row r="10" spans="2:13" ht="21">
      <c r="B10" s="22" t="s">
        <v>71</v>
      </c>
      <c r="C10" s="22"/>
      <c r="D10" s="22"/>
      <c r="E10" s="22"/>
      <c r="F10" s="22"/>
      <c r="G10" s="69">
        <v>14312736.26</v>
      </c>
      <c r="H10" s="19" t="s">
        <v>93</v>
      </c>
      <c r="I10" s="19"/>
      <c r="J10" s="19"/>
      <c r="K10" s="19"/>
      <c r="L10" s="19"/>
      <c r="M10" s="20">
        <v>7707.4</v>
      </c>
    </row>
    <row r="11" spans="2:13" ht="21">
      <c r="B11" s="22"/>
      <c r="C11" s="22"/>
      <c r="D11" s="22"/>
      <c r="E11" s="22"/>
      <c r="F11" s="22"/>
      <c r="G11" s="69"/>
      <c r="H11" s="19" t="s">
        <v>403</v>
      </c>
      <c r="I11" s="19"/>
      <c r="J11" s="19"/>
      <c r="K11" s="19"/>
      <c r="L11" s="19"/>
      <c r="M11" s="20">
        <v>50</v>
      </c>
    </row>
    <row r="12" spans="2:13" ht="21">
      <c r="B12" s="22"/>
      <c r="C12" s="22"/>
      <c r="D12" s="22"/>
      <c r="E12" s="22"/>
      <c r="F12" s="22"/>
      <c r="G12" s="96"/>
      <c r="H12" s="19"/>
      <c r="I12" s="19"/>
      <c r="J12" s="19"/>
      <c r="K12" s="19"/>
      <c r="L12" s="19"/>
      <c r="M12" s="67"/>
    </row>
    <row r="13" spans="2:16" ht="21.75" thickBot="1">
      <c r="B13" s="22"/>
      <c r="C13" s="22"/>
      <c r="D13" s="22"/>
      <c r="E13" s="22"/>
      <c r="F13" s="22"/>
      <c r="G13" s="94">
        <f>SUM(G6:G12)</f>
        <v>98472443.48</v>
      </c>
      <c r="H13" s="19"/>
      <c r="I13" s="19"/>
      <c r="J13" s="19"/>
      <c r="K13" s="19"/>
      <c r="L13" s="19"/>
      <c r="M13" s="70">
        <f>SUM(M6:M12)</f>
        <v>98472443.48</v>
      </c>
      <c r="P13" s="5"/>
    </row>
    <row r="14" spans="2:13" ht="21.75" thickTop="1">
      <c r="B14" s="22"/>
      <c r="C14" s="22"/>
      <c r="D14" s="22"/>
      <c r="E14" s="22"/>
      <c r="F14" s="22"/>
      <c r="G14" s="71"/>
      <c r="H14" s="19"/>
      <c r="I14" s="19"/>
      <c r="J14" s="19"/>
      <c r="K14" s="19"/>
      <c r="L14" s="19"/>
      <c r="M14" s="72"/>
    </row>
    <row r="15" spans="2:13" ht="21">
      <c r="B15" s="22"/>
      <c r="C15" s="22"/>
      <c r="D15" s="22"/>
      <c r="E15" s="22"/>
      <c r="F15" s="22"/>
      <c r="G15" s="71"/>
      <c r="H15" s="19"/>
      <c r="I15" s="19"/>
      <c r="J15" s="19"/>
      <c r="K15" s="19"/>
      <c r="L15" s="19"/>
      <c r="M15" s="72"/>
    </row>
    <row r="16" spans="2:13" ht="21">
      <c r="B16" s="64"/>
      <c r="C16" s="42"/>
      <c r="D16" s="63"/>
      <c r="E16" s="63"/>
      <c r="F16" s="63"/>
      <c r="G16" s="19"/>
      <c r="H16" s="19"/>
      <c r="I16" s="19"/>
      <c r="J16" s="19"/>
      <c r="K16" s="19"/>
      <c r="L16" s="19"/>
      <c r="M16" s="72"/>
    </row>
    <row r="17" spans="2:13" ht="21">
      <c r="B17" s="64"/>
      <c r="C17" s="42" t="s">
        <v>268</v>
      </c>
      <c r="D17" s="63"/>
      <c r="E17" s="63"/>
      <c r="F17" s="73" t="s">
        <v>420</v>
      </c>
      <c r="G17" s="19"/>
      <c r="H17" s="31" t="s">
        <v>269</v>
      </c>
      <c r="I17" s="19"/>
      <c r="J17" s="19"/>
      <c r="K17" s="74" t="s">
        <v>264</v>
      </c>
      <c r="L17" s="64"/>
      <c r="M17" s="72"/>
    </row>
    <row r="18" spans="2:13" ht="21">
      <c r="B18" s="64"/>
      <c r="C18" s="42"/>
      <c r="D18" s="63"/>
      <c r="E18" s="63"/>
      <c r="F18" s="63"/>
      <c r="G18" s="19"/>
      <c r="H18" s="19"/>
      <c r="I18" s="19"/>
      <c r="J18" s="19"/>
      <c r="K18" s="19"/>
      <c r="L18" s="19"/>
      <c r="M18" s="72"/>
    </row>
    <row r="19" spans="2:7" ht="23.25">
      <c r="B19" s="19" t="s">
        <v>262</v>
      </c>
      <c r="C19" s="19"/>
      <c r="D19" s="19"/>
      <c r="E19" s="19"/>
      <c r="F19" s="19"/>
      <c r="G19" s="19"/>
    </row>
    <row r="20" spans="2:6" ht="23.25">
      <c r="B20" s="19" t="s">
        <v>348</v>
      </c>
      <c r="C20" s="19"/>
      <c r="D20" s="19"/>
      <c r="E20" s="19"/>
      <c r="F20" s="19"/>
    </row>
    <row r="21" spans="2:6" ht="23.25">
      <c r="B21" s="19" t="s">
        <v>349</v>
      </c>
      <c r="C21" s="19"/>
      <c r="D21" s="19"/>
      <c r="E21" s="19"/>
      <c r="F21" s="19"/>
    </row>
  </sheetData>
  <sheetProtection/>
  <mergeCells count="5">
    <mergeCell ref="B1:M1"/>
    <mergeCell ref="B2:M2"/>
    <mergeCell ref="B3:M3"/>
    <mergeCell ref="B5:G5"/>
    <mergeCell ref="H5:M5"/>
  </mergeCells>
  <printOptions/>
  <pageMargins left="0.984251968503937" right="0.31496062992125984" top="0.7874015748031497" bottom="0.5905511811023623" header="0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5"/>
  <sheetViews>
    <sheetView zoomScalePageLayoutView="0" workbookViewId="0" topLeftCell="A95">
      <selection activeCell="D112" sqref="D112"/>
    </sheetView>
  </sheetViews>
  <sheetFormatPr defaultColWidth="9.140625" defaultRowHeight="21.75" customHeight="1"/>
  <cols>
    <col min="1" max="1" width="42.57421875" style="19" customWidth="1"/>
    <col min="2" max="5" width="15.7109375" style="59" bestFit="1" customWidth="1"/>
    <col min="6" max="6" width="9.140625" style="1" customWidth="1"/>
    <col min="7" max="7" width="17.57421875" style="1" bestFit="1" customWidth="1"/>
    <col min="8" max="13" width="9.140625" style="1" customWidth="1"/>
  </cols>
  <sheetData>
    <row r="1" spans="1:5" ht="21.75" customHeight="1">
      <c r="A1" s="102" t="s">
        <v>0</v>
      </c>
      <c r="B1" s="102"/>
      <c r="C1" s="102"/>
      <c r="D1" s="102"/>
      <c r="E1" s="102"/>
    </row>
    <row r="2" spans="1:5" ht="21.75" customHeight="1">
      <c r="A2" s="102" t="s">
        <v>1</v>
      </c>
      <c r="B2" s="102"/>
      <c r="C2" s="102"/>
      <c r="D2" s="102"/>
      <c r="E2" s="102"/>
    </row>
    <row r="4" spans="1:5" ht="21.75" customHeight="1">
      <c r="A4" s="106" t="s">
        <v>2</v>
      </c>
      <c r="B4" s="29" t="s">
        <v>3</v>
      </c>
      <c r="C4" s="29" t="s">
        <v>33</v>
      </c>
      <c r="D4" s="29" t="s">
        <v>3</v>
      </c>
      <c r="E4" s="29" t="s">
        <v>33</v>
      </c>
    </row>
    <row r="5" spans="1:5" ht="21.75" customHeight="1">
      <c r="A5" s="107"/>
      <c r="B5" s="41" t="s">
        <v>350</v>
      </c>
      <c r="C5" s="41" t="s">
        <v>351</v>
      </c>
      <c r="D5" s="41" t="s">
        <v>413</v>
      </c>
      <c r="E5" s="41" t="s">
        <v>414</v>
      </c>
    </row>
    <row r="6" spans="1:5" ht="21.75" customHeight="1">
      <c r="A6" s="7" t="s">
        <v>5</v>
      </c>
      <c r="B6" s="7"/>
      <c r="C6" s="7"/>
      <c r="D6" s="7"/>
      <c r="E6" s="7"/>
    </row>
    <row r="7" spans="1:5" ht="21.75" customHeight="1">
      <c r="A7" s="12" t="s">
        <v>6</v>
      </c>
      <c r="B7" s="13"/>
      <c r="C7" s="13"/>
      <c r="D7" s="13"/>
      <c r="E7" s="13"/>
    </row>
    <row r="8" spans="1:5" ht="21.75" customHeight="1">
      <c r="A8" s="13" t="s">
        <v>7</v>
      </c>
      <c r="B8" s="25">
        <v>50000</v>
      </c>
      <c r="C8" s="25">
        <v>62207.44</v>
      </c>
      <c r="D8" s="25">
        <v>50000</v>
      </c>
      <c r="E8" s="25">
        <v>69170.74</v>
      </c>
    </row>
    <row r="9" spans="1:5" ht="21.75" customHeight="1">
      <c r="A9" s="13" t="s">
        <v>8</v>
      </c>
      <c r="B9" s="25">
        <v>100000</v>
      </c>
      <c r="C9" s="25">
        <v>152591.5</v>
      </c>
      <c r="D9" s="25">
        <v>120000</v>
      </c>
      <c r="E9" s="25">
        <v>234344.66</v>
      </c>
    </row>
    <row r="10" spans="1:5" ht="21.75" customHeight="1">
      <c r="A10" s="13" t="s">
        <v>9</v>
      </c>
      <c r="B10" s="25">
        <v>20000</v>
      </c>
      <c r="C10" s="25">
        <v>20462</v>
      </c>
      <c r="D10" s="25">
        <v>20000</v>
      </c>
      <c r="E10" s="25">
        <v>35665</v>
      </c>
    </row>
    <row r="11" spans="1:5" ht="21.75" customHeight="1">
      <c r="A11" s="13" t="s">
        <v>74</v>
      </c>
      <c r="B11" s="25">
        <v>1700000</v>
      </c>
      <c r="C11" s="25">
        <v>1761768.76</v>
      </c>
      <c r="D11" s="25">
        <v>1700000</v>
      </c>
      <c r="E11" s="25">
        <v>1947749.93</v>
      </c>
    </row>
    <row r="12" spans="1:5" ht="21.75" customHeight="1">
      <c r="A12" s="13" t="s">
        <v>75</v>
      </c>
      <c r="B12" s="25">
        <v>3000000</v>
      </c>
      <c r="C12" s="25">
        <v>3851681.41</v>
      </c>
      <c r="D12" s="25">
        <v>3000000</v>
      </c>
      <c r="E12" s="25">
        <v>2649325.94</v>
      </c>
    </row>
    <row r="13" spans="1:5" ht="21.75" customHeight="1">
      <c r="A13" s="13" t="s">
        <v>10</v>
      </c>
      <c r="B13" s="25">
        <f>6100000+4900000+100000</f>
        <v>11100000</v>
      </c>
      <c r="C13" s="25">
        <f>8329801.86+5351806.13+138132.82</f>
        <v>13819740.81</v>
      </c>
      <c r="D13" s="25">
        <f>6560000+4900000+100000</f>
        <v>11560000</v>
      </c>
      <c r="E13" s="25">
        <f>7962132.62+5792387.37+190461.53</f>
        <v>13944981.52</v>
      </c>
    </row>
    <row r="14" spans="1:5" ht="21.75" customHeight="1">
      <c r="A14" s="13" t="s">
        <v>76</v>
      </c>
      <c r="B14" s="25">
        <v>4087000</v>
      </c>
      <c r="C14" s="25">
        <v>5898807</v>
      </c>
      <c r="D14" s="25">
        <v>4200000</v>
      </c>
      <c r="E14" s="25">
        <v>3884746</v>
      </c>
    </row>
    <row r="15" spans="1:5" ht="21.75" customHeight="1">
      <c r="A15" s="13" t="s">
        <v>77</v>
      </c>
      <c r="B15" s="25">
        <v>0</v>
      </c>
      <c r="C15" s="25">
        <v>0</v>
      </c>
      <c r="D15" s="25">
        <v>100000</v>
      </c>
      <c r="E15" s="25">
        <v>51533.91</v>
      </c>
    </row>
    <row r="16" spans="1:5" ht="21.75" customHeight="1">
      <c r="A16" s="13" t="s">
        <v>78</v>
      </c>
      <c r="B16" s="25">
        <v>54000</v>
      </c>
      <c r="C16" s="25">
        <v>72722.93</v>
      </c>
      <c r="D16" s="25">
        <v>54000</v>
      </c>
      <c r="E16" s="25">
        <v>90464.4</v>
      </c>
    </row>
    <row r="17" spans="1:5" ht="21.75" customHeight="1">
      <c r="A17" s="13" t="s">
        <v>79</v>
      </c>
      <c r="B17" s="25">
        <v>100000</v>
      </c>
      <c r="C17" s="25">
        <v>158264.99</v>
      </c>
      <c r="D17" s="25">
        <v>100000</v>
      </c>
      <c r="E17" s="25">
        <v>152722.63</v>
      </c>
    </row>
    <row r="18" spans="1:5" ht="21.75" customHeight="1" thickBot="1">
      <c r="A18" s="26" t="s">
        <v>11</v>
      </c>
      <c r="B18" s="21">
        <f>SUM(B8:B17)</f>
        <v>20211000</v>
      </c>
      <c r="C18" s="21">
        <f>SUM(C8:C17)</f>
        <v>25798246.84</v>
      </c>
      <c r="D18" s="21">
        <f>SUM(D8:D17)</f>
        <v>20904000</v>
      </c>
      <c r="E18" s="21">
        <f>SUM(E8:E17)</f>
        <v>23060704.729999997</v>
      </c>
    </row>
    <row r="19" spans="1:5" s="2" customFormat="1" ht="21.75" customHeight="1" thickTop="1">
      <c r="A19" s="12" t="s">
        <v>12</v>
      </c>
      <c r="B19" s="25"/>
      <c r="C19" s="25"/>
      <c r="D19" s="25"/>
      <c r="E19" s="25"/>
    </row>
    <row r="20" spans="1:5" s="2" customFormat="1" ht="21.75" customHeight="1">
      <c r="A20" s="13" t="s">
        <v>13</v>
      </c>
      <c r="B20" s="25">
        <v>15000</v>
      </c>
      <c r="C20" s="25">
        <v>19500</v>
      </c>
      <c r="D20" s="25">
        <v>16000</v>
      </c>
      <c r="E20" s="25">
        <v>26120</v>
      </c>
    </row>
    <row r="21" spans="1:5" ht="21.75" customHeight="1">
      <c r="A21" s="13" t="s">
        <v>61</v>
      </c>
      <c r="B21" s="25"/>
      <c r="C21" s="25"/>
      <c r="D21" s="25"/>
      <c r="E21" s="25"/>
    </row>
    <row r="22" spans="1:5" ht="21.75" customHeight="1">
      <c r="A22" s="13" t="s">
        <v>353</v>
      </c>
      <c r="B22" s="25">
        <v>0</v>
      </c>
      <c r="C22" s="25">
        <v>1319.2</v>
      </c>
      <c r="D22" s="25">
        <v>1000</v>
      </c>
      <c r="E22" s="25">
        <v>1202.8</v>
      </c>
    </row>
    <row r="23" spans="1:5" s="1" customFormat="1" ht="21.75" customHeight="1">
      <c r="A23" s="13" t="s">
        <v>354</v>
      </c>
      <c r="B23" s="25">
        <v>0</v>
      </c>
      <c r="C23" s="25">
        <v>6390</v>
      </c>
      <c r="D23" s="25">
        <v>5000</v>
      </c>
      <c r="E23" s="25">
        <v>10460.25</v>
      </c>
    </row>
    <row r="24" spans="1:5" s="1" customFormat="1" ht="21.75" customHeight="1">
      <c r="A24" s="13" t="s">
        <v>355</v>
      </c>
      <c r="B24" s="25">
        <v>0</v>
      </c>
      <c r="C24" s="25">
        <v>1820</v>
      </c>
      <c r="D24" s="25">
        <v>1500</v>
      </c>
      <c r="E24" s="25">
        <v>1260</v>
      </c>
    </row>
    <row r="25" spans="1:5" s="1" customFormat="1" ht="21.75" customHeight="1">
      <c r="A25" s="13" t="s">
        <v>356</v>
      </c>
      <c r="B25" s="25">
        <v>4500</v>
      </c>
      <c r="C25" s="25">
        <v>7600</v>
      </c>
      <c r="D25" s="25">
        <v>5000</v>
      </c>
      <c r="E25" s="25">
        <v>6800</v>
      </c>
    </row>
    <row r="26" spans="1:5" s="1" customFormat="1" ht="21.75" customHeight="1">
      <c r="A26" s="13" t="s">
        <v>357</v>
      </c>
      <c r="B26" s="25">
        <v>0</v>
      </c>
      <c r="C26" s="25">
        <v>4400</v>
      </c>
      <c r="D26" s="25">
        <v>4000</v>
      </c>
      <c r="E26" s="25">
        <v>2700</v>
      </c>
    </row>
    <row r="27" spans="1:5" s="1" customFormat="1" ht="21.75" customHeight="1">
      <c r="A27" s="13" t="s">
        <v>358</v>
      </c>
      <c r="B27" s="25">
        <v>5000</v>
      </c>
      <c r="C27" s="25">
        <v>7084</v>
      </c>
      <c r="D27" s="25">
        <v>5000</v>
      </c>
      <c r="E27" s="25">
        <v>4060</v>
      </c>
    </row>
    <row r="28" spans="1:5" s="1" customFormat="1" ht="21.75" customHeight="1">
      <c r="A28" s="13" t="s">
        <v>359</v>
      </c>
      <c r="B28" s="25">
        <v>0</v>
      </c>
      <c r="C28" s="25">
        <v>2990</v>
      </c>
      <c r="D28" s="25">
        <v>2000</v>
      </c>
      <c r="E28" s="25">
        <v>110</v>
      </c>
    </row>
    <row r="29" spans="1:5" s="1" customFormat="1" ht="21.75" customHeight="1">
      <c r="A29" s="34" t="s">
        <v>417</v>
      </c>
      <c r="B29" s="25">
        <v>500</v>
      </c>
      <c r="C29" s="25">
        <v>960</v>
      </c>
      <c r="D29" s="25">
        <v>500</v>
      </c>
      <c r="E29" s="25">
        <v>910</v>
      </c>
    </row>
    <row r="30" spans="1:5" s="1" customFormat="1" ht="21.75" customHeight="1">
      <c r="A30" s="34" t="s">
        <v>360</v>
      </c>
      <c r="B30" s="25">
        <v>290000</v>
      </c>
      <c r="C30" s="25">
        <v>251560</v>
      </c>
      <c r="D30" s="25">
        <v>300000</v>
      </c>
      <c r="E30" s="25">
        <v>490819</v>
      </c>
    </row>
    <row r="31" spans="1:5" s="1" customFormat="1" ht="21.75" customHeight="1" thickBot="1">
      <c r="A31" s="26" t="s">
        <v>11</v>
      </c>
      <c r="B31" s="21">
        <f>SUM(B20:B30)</f>
        <v>315000</v>
      </c>
      <c r="C31" s="21">
        <f>SUM(C20:C30)</f>
        <v>303623.2</v>
      </c>
      <c r="D31" s="21">
        <f>SUM(D20:D30)</f>
        <v>340000</v>
      </c>
      <c r="E31" s="21">
        <f>SUM(E20:E30)</f>
        <v>544442.05</v>
      </c>
    </row>
    <row r="32" spans="1:5" s="1" customFormat="1" ht="21.75" customHeight="1" thickTop="1">
      <c r="A32" s="12" t="s">
        <v>17</v>
      </c>
      <c r="B32" s="13"/>
      <c r="C32" s="13"/>
      <c r="D32" s="13"/>
      <c r="E32" s="13"/>
    </row>
    <row r="33" spans="1:5" s="1" customFormat="1" ht="21.75" customHeight="1">
      <c r="A33" s="13" t="s">
        <v>18</v>
      </c>
      <c r="B33" s="25">
        <v>0</v>
      </c>
      <c r="C33" s="25">
        <v>0</v>
      </c>
      <c r="D33" s="25">
        <v>0</v>
      </c>
      <c r="E33" s="25">
        <v>0</v>
      </c>
    </row>
    <row r="34" spans="1:5" s="1" customFormat="1" ht="21.75" customHeight="1">
      <c r="A34" s="13" t="s">
        <v>19</v>
      </c>
      <c r="B34" s="25">
        <v>150000</v>
      </c>
      <c r="C34" s="25">
        <v>321520.91</v>
      </c>
      <c r="D34" s="25">
        <v>200000</v>
      </c>
      <c r="E34" s="25">
        <v>474039.22</v>
      </c>
    </row>
    <row r="35" spans="1:5" s="1" customFormat="1" ht="21.75" customHeight="1" thickBot="1">
      <c r="A35" s="26" t="s">
        <v>11</v>
      </c>
      <c r="B35" s="21">
        <f>SUM(B33:B34)</f>
        <v>150000</v>
      </c>
      <c r="C35" s="21">
        <f>SUM(C33:C34)</f>
        <v>321520.91</v>
      </c>
      <c r="D35" s="21">
        <f>SUM(D33:D34)</f>
        <v>200000</v>
      </c>
      <c r="E35" s="21">
        <f>SUM(E33:E34)</f>
        <v>474039.22</v>
      </c>
    </row>
    <row r="36" spans="1:5" s="1" customFormat="1" ht="21.75" customHeight="1" thickTop="1">
      <c r="A36" s="12" t="s">
        <v>20</v>
      </c>
      <c r="B36" s="25">
        <v>0</v>
      </c>
      <c r="C36" s="25">
        <v>0</v>
      </c>
      <c r="D36" s="25">
        <v>0</v>
      </c>
      <c r="E36" s="25">
        <v>0</v>
      </c>
    </row>
    <row r="37" spans="1:5" s="1" customFormat="1" ht="21.75" customHeight="1">
      <c r="A37" s="13" t="s">
        <v>21</v>
      </c>
      <c r="B37" s="25">
        <v>1820000</v>
      </c>
      <c r="C37" s="25">
        <v>2404639</v>
      </c>
      <c r="D37" s="25">
        <v>1900000</v>
      </c>
      <c r="E37" s="25">
        <v>2307047</v>
      </c>
    </row>
    <row r="38" spans="1:5" s="1" customFormat="1" ht="21.75" customHeight="1">
      <c r="A38" s="26" t="s">
        <v>16</v>
      </c>
      <c r="B38" s="25"/>
      <c r="C38" s="25"/>
      <c r="D38" s="25"/>
      <c r="E38" s="25"/>
    </row>
    <row r="39" spans="1:5" s="1" customFormat="1" ht="21.75" customHeight="1" thickBot="1">
      <c r="A39" s="41" t="s">
        <v>11</v>
      </c>
      <c r="B39" s="21">
        <f>SUM(B36:B37)</f>
        <v>1820000</v>
      </c>
      <c r="C39" s="21">
        <f>SUM(C36:C37)</f>
        <v>2404639</v>
      </c>
      <c r="D39" s="21">
        <f>SUM(D36:D37)</f>
        <v>1900000</v>
      </c>
      <c r="E39" s="21">
        <f>SUM(E36:E37)</f>
        <v>2307047</v>
      </c>
    </row>
    <row r="40" spans="1:5" s="1" customFormat="1" ht="21.75" customHeight="1" thickTop="1">
      <c r="A40" s="103" t="s">
        <v>66</v>
      </c>
      <c r="B40" s="103"/>
      <c r="C40" s="103"/>
      <c r="D40" s="103"/>
      <c r="E40" s="103"/>
    </row>
    <row r="41" spans="1:5" s="1" customFormat="1" ht="21.75" customHeight="1">
      <c r="A41" s="102" t="s">
        <v>0</v>
      </c>
      <c r="B41" s="102"/>
      <c r="C41" s="102"/>
      <c r="D41" s="102"/>
      <c r="E41" s="102"/>
    </row>
    <row r="42" spans="1:5" s="1" customFormat="1" ht="21.75" customHeight="1">
      <c r="A42" s="102" t="s">
        <v>1</v>
      </c>
      <c r="B42" s="102"/>
      <c r="C42" s="102"/>
      <c r="D42" s="102"/>
      <c r="E42" s="102"/>
    </row>
    <row r="44" spans="1:5" s="1" customFormat="1" ht="21.75" customHeight="1">
      <c r="A44" s="106" t="s">
        <v>2</v>
      </c>
      <c r="B44" s="29" t="s">
        <v>3</v>
      </c>
      <c r="C44" s="29" t="s">
        <v>33</v>
      </c>
      <c r="D44" s="29" t="s">
        <v>3</v>
      </c>
      <c r="E44" s="29" t="s">
        <v>33</v>
      </c>
    </row>
    <row r="45" spans="1:5" s="1" customFormat="1" ht="21.75" customHeight="1">
      <c r="A45" s="107"/>
      <c r="B45" s="41" t="s">
        <v>350</v>
      </c>
      <c r="C45" s="41" t="s">
        <v>351</v>
      </c>
      <c r="D45" s="41" t="s">
        <v>413</v>
      </c>
      <c r="E45" s="41" t="s">
        <v>414</v>
      </c>
    </row>
    <row r="46" spans="1:5" s="1" customFormat="1" ht="21.75" customHeight="1">
      <c r="A46" s="13" t="s">
        <v>22</v>
      </c>
      <c r="B46" s="25"/>
      <c r="C46" s="25"/>
      <c r="D46" s="25"/>
      <c r="E46" s="25"/>
    </row>
    <row r="47" spans="1:5" s="1" customFormat="1" ht="21.75" customHeight="1">
      <c r="A47" s="13" t="s">
        <v>23</v>
      </c>
      <c r="B47" s="25">
        <v>10463000</v>
      </c>
      <c r="C47" s="25">
        <v>9495184</v>
      </c>
      <c r="D47" s="25">
        <v>11000000</v>
      </c>
      <c r="E47" s="25">
        <v>10270417</v>
      </c>
    </row>
    <row r="48" spans="1:5" s="1" customFormat="1" ht="21.75" customHeight="1">
      <c r="A48" s="13" t="s">
        <v>24</v>
      </c>
      <c r="B48" s="25"/>
      <c r="C48" s="25"/>
      <c r="D48" s="25"/>
      <c r="E48" s="25"/>
    </row>
    <row r="49" spans="1:5" s="1" customFormat="1" ht="21.75" customHeight="1">
      <c r="A49" s="26" t="s">
        <v>16</v>
      </c>
      <c r="B49" s="25"/>
      <c r="C49" s="25"/>
      <c r="D49" s="25"/>
      <c r="E49" s="25"/>
    </row>
    <row r="50" spans="1:5" s="1" customFormat="1" ht="21.75" customHeight="1" thickBot="1">
      <c r="A50" s="26" t="s">
        <v>11</v>
      </c>
      <c r="B50" s="21">
        <f>SUM(B47)</f>
        <v>10463000</v>
      </c>
      <c r="C50" s="21">
        <f>SUM(C47)</f>
        <v>9495184</v>
      </c>
      <c r="D50" s="21">
        <f>SUM(D47)</f>
        <v>11000000</v>
      </c>
      <c r="E50" s="21">
        <f>SUM(E47)</f>
        <v>10270417</v>
      </c>
    </row>
    <row r="51" spans="1:5" s="1" customFormat="1" ht="21.75" customHeight="1" thickTop="1">
      <c r="A51" s="13" t="s">
        <v>25</v>
      </c>
      <c r="B51" s="25">
        <v>0</v>
      </c>
      <c r="C51" s="25">
        <v>0</v>
      </c>
      <c r="D51" s="25">
        <v>0</v>
      </c>
      <c r="E51" s="25">
        <v>0</v>
      </c>
    </row>
    <row r="52" spans="1:5" s="1" customFormat="1" ht="21.75" customHeight="1">
      <c r="A52" s="13" t="s">
        <v>26</v>
      </c>
      <c r="B52" s="25">
        <v>5000</v>
      </c>
      <c r="C52" s="25">
        <f>9484+2000</f>
        <v>11484</v>
      </c>
      <c r="D52" s="25">
        <v>7000</v>
      </c>
      <c r="E52" s="25">
        <v>6567</v>
      </c>
    </row>
    <row r="53" spans="1:5" s="1" customFormat="1" ht="21.75" customHeight="1">
      <c r="A53" s="13" t="s">
        <v>27</v>
      </c>
      <c r="B53" s="25">
        <v>36000</v>
      </c>
      <c r="C53" s="25">
        <v>20200</v>
      </c>
      <c r="D53" s="25">
        <v>35000</v>
      </c>
      <c r="E53" s="25">
        <v>99300</v>
      </c>
    </row>
    <row r="54" spans="1:5" s="1" customFormat="1" ht="21.75" customHeight="1">
      <c r="A54" s="26" t="s">
        <v>16</v>
      </c>
      <c r="B54" s="25"/>
      <c r="C54" s="25"/>
      <c r="D54" s="25"/>
      <c r="E54" s="25"/>
    </row>
    <row r="55" spans="1:5" s="1" customFormat="1" ht="21.75" customHeight="1" thickBot="1">
      <c r="A55" s="26" t="s">
        <v>11</v>
      </c>
      <c r="B55" s="21">
        <f>SUM(B51:B54)</f>
        <v>41000</v>
      </c>
      <c r="C55" s="21">
        <f>SUM(C52:C54)</f>
        <v>31684</v>
      </c>
      <c r="D55" s="21">
        <f>SUM(D51:D54)</f>
        <v>42000</v>
      </c>
      <c r="E55" s="21">
        <f>SUM(E52:E54)</f>
        <v>105867</v>
      </c>
    </row>
    <row r="56" spans="1:5" s="1" customFormat="1" ht="21.75" customHeight="1" thickTop="1">
      <c r="A56" s="13" t="s">
        <v>29</v>
      </c>
      <c r="B56" s="25"/>
      <c r="C56" s="25"/>
      <c r="D56" s="25"/>
      <c r="E56" s="25"/>
    </row>
    <row r="57" spans="1:5" s="1" customFormat="1" ht="21.75" customHeight="1">
      <c r="A57" s="13" t="s">
        <v>30</v>
      </c>
      <c r="B57" s="25">
        <v>0</v>
      </c>
      <c r="C57" s="25">
        <v>1800</v>
      </c>
      <c r="D57" s="25">
        <v>1800</v>
      </c>
      <c r="E57" s="25">
        <v>0</v>
      </c>
    </row>
    <row r="58" spans="1:5" s="1" customFormat="1" ht="21.75" customHeight="1">
      <c r="A58" s="13" t="s">
        <v>416</v>
      </c>
      <c r="B58" s="25">
        <v>0</v>
      </c>
      <c r="C58" s="25">
        <v>0</v>
      </c>
      <c r="D58" s="25">
        <v>200</v>
      </c>
      <c r="E58" s="25">
        <v>0</v>
      </c>
    </row>
    <row r="59" spans="1:5" s="1" customFormat="1" ht="21.75" customHeight="1" thickBot="1">
      <c r="A59" s="26" t="s">
        <v>11</v>
      </c>
      <c r="B59" s="21">
        <f>SUM(B57)</f>
        <v>0</v>
      </c>
      <c r="C59" s="21">
        <f>SUM(C57)</f>
        <v>1800</v>
      </c>
      <c r="D59" s="21">
        <f>SUM(D57:D58)</f>
        <v>2000</v>
      </c>
      <c r="E59" s="21">
        <f>SUM(E57)</f>
        <v>0</v>
      </c>
    </row>
    <row r="60" spans="1:5" s="1" customFormat="1" ht="21.75" customHeight="1" thickTop="1">
      <c r="A60" s="13" t="s">
        <v>31</v>
      </c>
      <c r="B60" s="25"/>
      <c r="C60" s="25"/>
      <c r="D60" s="25"/>
      <c r="E60" s="25"/>
    </row>
    <row r="61" spans="1:5" s="1" customFormat="1" ht="21.75" customHeight="1">
      <c r="A61" s="13" t="s">
        <v>32</v>
      </c>
      <c r="B61" s="25">
        <v>0</v>
      </c>
      <c r="C61" s="25">
        <f>3340+12500+224820</f>
        <v>240660</v>
      </c>
      <c r="D61" s="25">
        <v>0</v>
      </c>
      <c r="E61" s="25">
        <v>160620.85</v>
      </c>
    </row>
    <row r="62" spans="1:5" s="1" customFormat="1" ht="21.75" customHeight="1">
      <c r="A62" s="26" t="s">
        <v>11</v>
      </c>
      <c r="B62" s="15">
        <v>0</v>
      </c>
      <c r="C62" s="15">
        <f>SUM(C61)</f>
        <v>240660</v>
      </c>
      <c r="D62" s="15">
        <v>0</v>
      </c>
      <c r="E62" s="15">
        <f>SUM(E61)</f>
        <v>160620.85</v>
      </c>
    </row>
    <row r="63" spans="1:5" s="1" customFormat="1" ht="21.75" customHeight="1">
      <c r="A63" s="13" t="s">
        <v>404</v>
      </c>
      <c r="B63" s="25"/>
      <c r="C63" s="25"/>
      <c r="D63" s="25"/>
      <c r="E63" s="25"/>
    </row>
    <row r="64" spans="1:5" s="1" customFormat="1" ht="21.75" customHeight="1">
      <c r="A64" s="13" t="s">
        <v>405</v>
      </c>
      <c r="B64" s="25">
        <v>0</v>
      </c>
      <c r="C64" s="25">
        <v>180000</v>
      </c>
      <c r="D64" s="25">
        <v>0</v>
      </c>
      <c r="E64" s="25">
        <v>180000</v>
      </c>
    </row>
    <row r="65" spans="1:5" s="1" customFormat="1" ht="21.75" customHeight="1">
      <c r="A65" s="13" t="s">
        <v>407</v>
      </c>
      <c r="B65" s="25">
        <v>0</v>
      </c>
      <c r="C65" s="25">
        <v>540000</v>
      </c>
      <c r="D65" s="25">
        <v>0</v>
      </c>
      <c r="E65" s="25">
        <v>540000</v>
      </c>
    </row>
    <row r="66" spans="1:5" s="1" customFormat="1" ht="21.75" customHeight="1">
      <c r="A66" s="13" t="s">
        <v>406</v>
      </c>
      <c r="B66" s="25">
        <v>0</v>
      </c>
      <c r="C66" s="25">
        <v>54080</v>
      </c>
      <c r="D66" s="25">
        <v>0</v>
      </c>
      <c r="E66" s="25">
        <v>0</v>
      </c>
    </row>
    <row r="67" spans="1:5" s="1" customFormat="1" ht="21.75" customHeight="1">
      <c r="A67" s="13" t="s">
        <v>408</v>
      </c>
      <c r="B67" s="25">
        <v>0</v>
      </c>
      <c r="C67" s="25">
        <v>97257</v>
      </c>
      <c r="D67" s="25">
        <v>0</v>
      </c>
      <c r="E67" s="25">
        <v>99120</v>
      </c>
    </row>
    <row r="68" spans="1:5" s="1" customFormat="1" ht="21.75" customHeight="1">
      <c r="A68" s="13" t="s">
        <v>409</v>
      </c>
      <c r="B68" s="25">
        <v>0</v>
      </c>
      <c r="C68" s="25">
        <v>12137000</v>
      </c>
      <c r="D68" s="25">
        <v>0</v>
      </c>
      <c r="E68" s="25">
        <f>40650+12715600</f>
        <v>12756250</v>
      </c>
    </row>
    <row r="69" spans="1:7" s="1" customFormat="1" ht="21.75" customHeight="1">
      <c r="A69" s="13" t="s">
        <v>410</v>
      </c>
      <c r="B69" s="25">
        <v>0</v>
      </c>
      <c r="C69" s="25">
        <v>78000</v>
      </c>
      <c r="D69" s="25">
        <v>0</v>
      </c>
      <c r="E69" s="25">
        <v>0</v>
      </c>
      <c r="G69" s="97"/>
    </row>
    <row r="70" spans="1:7" s="1" customFormat="1" ht="21.75" customHeight="1">
      <c r="A70" s="13" t="s">
        <v>418</v>
      </c>
      <c r="B70" s="25">
        <v>0</v>
      </c>
      <c r="C70" s="25">
        <v>0</v>
      </c>
      <c r="D70" s="25">
        <v>0</v>
      </c>
      <c r="E70" s="25">
        <v>277000</v>
      </c>
      <c r="G70" s="97"/>
    </row>
    <row r="71" spans="1:5" s="1" customFormat="1" ht="21">
      <c r="A71" s="26" t="s">
        <v>11</v>
      </c>
      <c r="B71" s="39"/>
      <c r="C71" s="39">
        <f>SUM(C64:C70)</f>
        <v>13086337</v>
      </c>
      <c r="D71" s="39"/>
      <c r="E71" s="39">
        <f>SUM(E64:E70)</f>
        <v>13852370</v>
      </c>
    </row>
    <row r="72" spans="1:5" s="1" customFormat="1" ht="21.75" thickBot="1">
      <c r="A72" s="41" t="s">
        <v>62</v>
      </c>
      <c r="B72" s="21">
        <f>+B18+B31+B35+B39+B50+B55</f>
        <v>33000000</v>
      </c>
      <c r="C72" s="21">
        <f>+C18+C31+C35+C39+C50+C55+C62+C59+C71</f>
        <v>51683694.95</v>
      </c>
      <c r="D72" s="21">
        <f>+D18+D31+D35+D39+D50+D55+D59</f>
        <v>34388000</v>
      </c>
      <c r="E72" s="21">
        <f>+E18+E31+E35+E39+E50+E55+E62+E59+E71</f>
        <v>50775507.85</v>
      </c>
    </row>
    <row r="73" spans="1:5" s="1" customFormat="1" ht="21.75" customHeight="1" thickTop="1">
      <c r="A73" s="19"/>
      <c r="B73" s="59"/>
      <c r="C73" s="59"/>
      <c r="D73" s="59"/>
      <c r="E73" s="59"/>
    </row>
    <row r="74" spans="1:5" s="1" customFormat="1" ht="21.75" customHeight="1">
      <c r="A74" s="104" t="s">
        <v>419</v>
      </c>
      <c r="B74" s="104"/>
      <c r="C74" s="73" t="s">
        <v>270</v>
      </c>
      <c r="D74" s="118" t="s">
        <v>423</v>
      </c>
      <c r="E74" s="118"/>
    </row>
    <row r="75" spans="1:5" s="1" customFormat="1" ht="21">
      <c r="A75" s="64"/>
      <c r="B75" s="42"/>
      <c r="C75" s="63"/>
      <c r="D75" s="63"/>
      <c r="E75" s="63"/>
    </row>
    <row r="76" spans="1:5" s="1" customFormat="1" ht="21.75" customHeight="1">
      <c r="A76" s="19" t="s">
        <v>262</v>
      </c>
      <c r="B76" s="19"/>
      <c r="C76" s="19"/>
      <c r="D76" s="19"/>
      <c r="E76" s="19"/>
    </row>
    <row r="77" spans="1:6" s="1" customFormat="1" ht="21.75" customHeight="1">
      <c r="A77" s="75" t="s">
        <v>421</v>
      </c>
      <c r="B77" s="75"/>
      <c r="C77" s="75"/>
      <c r="D77" s="75"/>
      <c r="E77" s="75"/>
      <c r="F77" s="76"/>
    </row>
    <row r="78" spans="1:6" s="1" customFormat="1" ht="21.75" customHeight="1">
      <c r="A78" s="75" t="s">
        <v>422</v>
      </c>
      <c r="B78" s="75"/>
      <c r="C78" s="75"/>
      <c r="D78" s="75"/>
      <c r="E78" s="75"/>
      <c r="F78" s="76"/>
    </row>
    <row r="79" spans="1:5" s="1" customFormat="1" ht="21.75" customHeight="1">
      <c r="A79" s="102" t="s">
        <v>83</v>
      </c>
      <c r="B79" s="102"/>
      <c r="C79" s="102"/>
      <c r="D79" s="102"/>
      <c r="E79" s="102"/>
    </row>
    <row r="80" spans="1:5" s="1" customFormat="1" ht="21.75" customHeight="1">
      <c r="A80" s="102" t="s">
        <v>0</v>
      </c>
      <c r="B80" s="102"/>
      <c r="C80" s="102"/>
      <c r="D80" s="102"/>
      <c r="E80" s="102"/>
    </row>
    <row r="81" spans="1:5" s="1" customFormat="1" ht="21.75" customHeight="1">
      <c r="A81" s="102" t="s">
        <v>1</v>
      </c>
      <c r="B81" s="102"/>
      <c r="C81" s="102"/>
      <c r="D81" s="102"/>
      <c r="E81" s="102"/>
    </row>
    <row r="83" spans="1:5" s="1" customFormat="1" ht="21.75" customHeight="1">
      <c r="A83" s="106" t="s">
        <v>2</v>
      </c>
      <c r="B83" s="29" t="s">
        <v>3</v>
      </c>
      <c r="C83" s="29" t="s">
        <v>4</v>
      </c>
      <c r="D83" s="29" t="s">
        <v>3</v>
      </c>
      <c r="E83" s="29" t="s">
        <v>4</v>
      </c>
    </row>
    <row r="84" spans="1:5" s="1" customFormat="1" ht="21.75" customHeight="1">
      <c r="A84" s="107"/>
      <c r="B84" s="41" t="s">
        <v>352</v>
      </c>
      <c r="C84" s="41" t="s">
        <v>351</v>
      </c>
      <c r="D84" s="41" t="s">
        <v>415</v>
      </c>
      <c r="E84" s="41" t="s">
        <v>414</v>
      </c>
    </row>
    <row r="85" spans="1:5" s="1" customFormat="1" ht="21.75" customHeight="1">
      <c r="A85" s="7" t="s">
        <v>34</v>
      </c>
      <c r="B85" s="7"/>
      <c r="C85" s="7"/>
      <c r="D85" s="7"/>
      <c r="E85" s="7"/>
    </row>
    <row r="86" spans="1:5" s="1" customFormat="1" ht="21.75" customHeight="1">
      <c r="A86" s="13" t="s">
        <v>35</v>
      </c>
      <c r="B86" s="13"/>
      <c r="C86" s="13"/>
      <c r="D86" s="13"/>
      <c r="E86" s="13"/>
    </row>
    <row r="87" spans="1:5" s="1" customFormat="1" ht="21.75" customHeight="1">
      <c r="A87" s="13" t="s">
        <v>36</v>
      </c>
      <c r="B87" s="25">
        <v>982500</v>
      </c>
      <c r="C87" s="25">
        <v>700086</v>
      </c>
      <c r="D87" s="99">
        <v>1294880</v>
      </c>
      <c r="E87" s="99">
        <v>695744</v>
      </c>
    </row>
    <row r="88" spans="1:5" s="1" customFormat="1" ht="21.75" customHeight="1">
      <c r="A88" s="13" t="s">
        <v>37</v>
      </c>
      <c r="B88" s="25">
        <f>3435300+5467616-2379400</f>
        <v>6523516</v>
      </c>
      <c r="C88" s="25">
        <f>3163717+4510729-1847059</f>
        <v>5827387</v>
      </c>
      <c r="D88" s="99">
        <f>3348000+3522070+235380+232000+282420+18000</f>
        <v>7637870</v>
      </c>
      <c r="E88" s="99">
        <f>3347464+3202854.03+31104+199726+280140+18000</f>
        <v>7079288.029999999</v>
      </c>
    </row>
    <row r="89" spans="1:5" s="1" customFormat="1" ht="21.75" customHeight="1">
      <c r="A89" s="13" t="s">
        <v>38</v>
      </c>
      <c r="B89" s="25">
        <f>1576400+803000</f>
        <v>2379400</v>
      </c>
      <c r="C89" s="25">
        <f>1233315+613744</f>
        <v>1847059</v>
      </c>
      <c r="D89" s="99">
        <f>1614870+766380</f>
        <v>2381250</v>
      </c>
      <c r="E89" s="99">
        <f>1514230+702733</f>
        <v>2216963</v>
      </c>
    </row>
    <row r="90" spans="1:5" s="1" customFormat="1" ht="21.75" customHeight="1">
      <c r="A90" s="13" t="s">
        <v>39</v>
      </c>
      <c r="B90" s="25">
        <f>1261960+7589624+3928000</f>
        <v>12779584</v>
      </c>
      <c r="C90" s="25">
        <f>665234+5378877.63+3098147.46+9523</f>
        <v>9151782.09</v>
      </c>
      <c r="D90" s="99">
        <f>1069000+8754000+4003000</f>
        <v>13826000</v>
      </c>
      <c r="E90" s="99">
        <f>879310.5+6643061.49+3235099.07</f>
        <v>10757471.06</v>
      </c>
    </row>
    <row r="91" spans="1:5" s="1" customFormat="1" ht="21.75" customHeight="1">
      <c r="A91" s="13" t="s">
        <v>40</v>
      </c>
      <c r="B91" s="25">
        <v>2543000</v>
      </c>
      <c r="C91" s="25">
        <v>2359132.27</v>
      </c>
      <c r="D91" s="99">
        <v>2613000</v>
      </c>
      <c r="E91" s="99">
        <v>2375628.06</v>
      </c>
    </row>
    <row r="92" spans="1:5" s="1" customFormat="1" ht="21.75" customHeight="1">
      <c r="A92" s="13" t="s">
        <v>41</v>
      </c>
      <c r="B92" s="25">
        <v>1502400</v>
      </c>
      <c r="C92" s="25">
        <v>1419100</v>
      </c>
      <c r="D92" s="99">
        <v>2792100</v>
      </c>
      <c r="E92" s="99">
        <v>2619766.13</v>
      </c>
    </row>
    <row r="93" spans="1:5" s="1" customFormat="1" ht="21.75" customHeight="1">
      <c r="A93" s="13" t="s">
        <v>42</v>
      </c>
      <c r="B93" s="25">
        <v>0</v>
      </c>
      <c r="C93" s="25">
        <v>0</v>
      </c>
      <c r="D93" s="99">
        <v>0</v>
      </c>
      <c r="E93" s="99">
        <v>0</v>
      </c>
    </row>
    <row r="94" spans="1:5" s="1" customFormat="1" ht="21.75" customHeight="1">
      <c r="A94" s="26" t="s">
        <v>16</v>
      </c>
      <c r="B94" s="25">
        <v>0</v>
      </c>
      <c r="C94" s="25">
        <v>0</v>
      </c>
      <c r="D94" s="99">
        <v>0</v>
      </c>
      <c r="E94" s="99">
        <v>0</v>
      </c>
    </row>
    <row r="95" spans="1:7" s="1" customFormat="1" ht="21.75" customHeight="1">
      <c r="A95" s="26" t="s">
        <v>11</v>
      </c>
      <c r="B95" s="46">
        <f>SUM(B87:B94)</f>
        <v>26710400</v>
      </c>
      <c r="C95" s="46">
        <f>SUM(C87:C94)</f>
        <v>21304546.36</v>
      </c>
      <c r="D95" s="100">
        <f>SUM(D87:D94)</f>
        <v>30545100</v>
      </c>
      <c r="E95" s="100">
        <f>SUM(E87:E94)</f>
        <v>25744860.279999997</v>
      </c>
      <c r="G95" s="101"/>
    </row>
    <row r="96" spans="1:5" s="1" customFormat="1" ht="21.75" customHeight="1">
      <c r="A96" s="13" t="s">
        <v>43</v>
      </c>
      <c r="B96" s="25"/>
      <c r="C96" s="25"/>
      <c r="D96" s="99"/>
      <c r="E96" s="99"/>
    </row>
    <row r="97" spans="1:5" ht="21.75" customHeight="1">
      <c r="A97" s="13" t="s">
        <v>44</v>
      </c>
      <c r="B97" s="25">
        <f>2078700+4210900</f>
        <v>6289600</v>
      </c>
      <c r="C97" s="25">
        <f>1831248.14+4210900-9523</f>
        <v>6032625.14</v>
      </c>
      <c r="D97" s="99">
        <f>607700+3235200</f>
        <v>3842900</v>
      </c>
      <c r="E97" s="99">
        <f>549100+2914900</f>
        <v>3464000</v>
      </c>
    </row>
    <row r="98" spans="1:5" ht="21.75" customHeight="1">
      <c r="A98" s="13" t="s">
        <v>411</v>
      </c>
      <c r="B98" s="25"/>
      <c r="C98" s="25"/>
      <c r="D98" s="99"/>
      <c r="E98" s="98"/>
    </row>
    <row r="99" spans="1:5" ht="21.75" customHeight="1">
      <c r="A99" s="13" t="s">
        <v>32</v>
      </c>
      <c r="B99" s="25">
        <v>0</v>
      </c>
      <c r="C99" s="25">
        <v>4435820</v>
      </c>
      <c r="D99" s="99">
        <v>0</v>
      </c>
      <c r="E99" s="99">
        <v>761858</v>
      </c>
    </row>
    <row r="100" spans="1:5" ht="21.75" customHeight="1">
      <c r="A100" s="13" t="s">
        <v>412</v>
      </c>
      <c r="B100" s="25"/>
      <c r="C100" s="25"/>
      <c r="D100" s="99"/>
      <c r="E100" s="98"/>
    </row>
    <row r="101" spans="1:5" s="1" customFormat="1" ht="21.75" customHeight="1">
      <c r="A101" s="13" t="s">
        <v>405</v>
      </c>
      <c r="B101" s="25">
        <v>0</v>
      </c>
      <c r="C101" s="25">
        <v>180000</v>
      </c>
      <c r="D101" s="99">
        <v>0</v>
      </c>
      <c r="E101" s="25">
        <v>180000</v>
      </c>
    </row>
    <row r="102" spans="1:5" s="1" customFormat="1" ht="21.75" customHeight="1">
      <c r="A102" s="13" t="s">
        <v>407</v>
      </c>
      <c r="B102" s="25">
        <v>0</v>
      </c>
      <c r="C102" s="25">
        <v>540000</v>
      </c>
      <c r="D102" s="99">
        <v>0</v>
      </c>
      <c r="E102" s="25">
        <v>540000</v>
      </c>
    </row>
    <row r="103" spans="1:5" s="1" customFormat="1" ht="21.75" customHeight="1">
      <c r="A103" s="13" t="s">
        <v>406</v>
      </c>
      <c r="B103" s="25">
        <v>0</v>
      </c>
      <c r="C103" s="25">
        <v>54080</v>
      </c>
      <c r="D103" s="99">
        <v>0</v>
      </c>
      <c r="E103" s="25">
        <v>0</v>
      </c>
    </row>
    <row r="104" spans="1:5" s="1" customFormat="1" ht="21.75" customHeight="1">
      <c r="A104" s="13" t="s">
        <v>408</v>
      </c>
      <c r="B104" s="25">
        <v>0</v>
      </c>
      <c r="C104" s="25">
        <v>97257</v>
      </c>
      <c r="D104" s="99">
        <v>0</v>
      </c>
      <c r="E104" s="25">
        <v>99120</v>
      </c>
    </row>
    <row r="105" spans="1:5" s="1" customFormat="1" ht="21.75" customHeight="1">
      <c r="A105" s="13" t="s">
        <v>409</v>
      </c>
      <c r="B105" s="25">
        <v>0</v>
      </c>
      <c r="C105" s="25">
        <v>12137000</v>
      </c>
      <c r="D105" s="99">
        <v>0</v>
      </c>
      <c r="E105" s="25">
        <v>12756250</v>
      </c>
    </row>
    <row r="106" spans="1:7" s="1" customFormat="1" ht="21.75" customHeight="1">
      <c r="A106" s="13" t="s">
        <v>410</v>
      </c>
      <c r="B106" s="25">
        <v>0</v>
      </c>
      <c r="C106" s="25">
        <v>78000</v>
      </c>
      <c r="D106" s="99">
        <v>0</v>
      </c>
      <c r="E106" s="25">
        <v>0</v>
      </c>
      <c r="G106" s="97"/>
    </row>
    <row r="107" spans="1:7" s="1" customFormat="1" ht="21.75" customHeight="1">
      <c r="A107" s="13" t="s">
        <v>418</v>
      </c>
      <c r="B107" s="25">
        <v>0</v>
      </c>
      <c r="C107" s="25">
        <v>0</v>
      </c>
      <c r="D107" s="99">
        <v>0</v>
      </c>
      <c r="E107" s="25">
        <v>277000</v>
      </c>
      <c r="G107" s="97"/>
    </row>
    <row r="108" spans="1:7" ht="21.75" thickBot="1">
      <c r="A108" s="8" t="s">
        <v>11</v>
      </c>
      <c r="B108" s="21">
        <f>SUM(B95:B106)</f>
        <v>33000000</v>
      </c>
      <c r="C108" s="21">
        <f>SUM(C95:C106)</f>
        <v>44859328.5</v>
      </c>
      <c r="D108" s="21">
        <f>SUM(D95:D106)</f>
        <v>34388000</v>
      </c>
      <c r="E108" s="21">
        <f>SUM(E95:E107)</f>
        <v>43823088.28</v>
      </c>
      <c r="G108" s="97"/>
    </row>
    <row r="109" ht="21.75" customHeight="1" thickTop="1"/>
    <row r="110" spans="1:5" ht="21.75" customHeight="1">
      <c r="A110" s="104" t="s">
        <v>419</v>
      </c>
      <c r="B110" s="104"/>
      <c r="C110" s="73" t="s">
        <v>270</v>
      </c>
      <c r="D110" s="118" t="s">
        <v>423</v>
      </c>
      <c r="E110" s="118"/>
    </row>
    <row r="111" spans="1:13" ht="21.75" customHeight="1">
      <c r="A111" s="64"/>
      <c r="B111" s="42"/>
      <c r="C111" s="63"/>
      <c r="D111" s="63"/>
      <c r="E111" s="63"/>
      <c r="F111"/>
      <c r="G111"/>
      <c r="H111"/>
      <c r="I111"/>
      <c r="J111"/>
      <c r="K111"/>
      <c r="L111"/>
      <c r="M111"/>
    </row>
    <row r="112" spans="1:13" ht="21">
      <c r="A112" s="19" t="s">
        <v>262</v>
      </c>
      <c r="B112" s="19"/>
      <c r="C112" s="19"/>
      <c r="D112" s="19"/>
      <c r="E112" s="19"/>
      <c r="F112"/>
      <c r="G112"/>
      <c r="H112"/>
      <c r="I112"/>
      <c r="J112"/>
      <c r="K112"/>
      <c r="L112"/>
      <c r="M112"/>
    </row>
    <row r="113" spans="1:13" ht="21.75" customHeight="1">
      <c r="A113" s="75" t="s">
        <v>421</v>
      </c>
      <c r="B113" s="75"/>
      <c r="C113" s="75"/>
      <c r="D113" s="75"/>
      <c r="E113" s="75"/>
      <c r="F113"/>
      <c r="G113"/>
      <c r="H113"/>
      <c r="I113"/>
      <c r="J113"/>
      <c r="K113"/>
      <c r="L113"/>
      <c r="M113"/>
    </row>
    <row r="114" spans="1:5" ht="21.75" customHeight="1">
      <c r="A114" s="75" t="s">
        <v>422</v>
      </c>
      <c r="B114" s="75"/>
      <c r="C114" s="75"/>
      <c r="D114" s="75"/>
      <c r="E114" s="75"/>
    </row>
    <row r="115" spans="1:5" ht="21.75" customHeight="1">
      <c r="A115" s="60"/>
      <c r="B115" s="60"/>
      <c r="C115" s="60"/>
      <c r="D115" s="60"/>
      <c r="E115" s="60"/>
    </row>
  </sheetData>
  <sheetProtection/>
  <mergeCells count="15">
    <mergeCell ref="A83:A84"/>
    <mergeCell ref="A110:B110"/>
    <mergeCell ref="D110:E110"/>
    <mergeCell ref="A44:A45"/>
    <mergeCell ref="A74:B74"/>
    <mergeCell ref="D74:E74"/>
    <mergeCell ref="A79:E79"/>
    <mergeCell ref="A80:E80"/>
    <mergeCell ref="A81:E81"/>
    <mergeCell ref="A1:E1"/>
    <mergeCell ref="A2:E2"/>
    <mergeCell ref="A4:A5"/>
    <mergeCell ref="A40:E40"/>
    <mergeCell ref="A41:E41"/>
    <mergeCell ref="A42:E42"/>
  </mergeCells>
  <printOptions/>
  <pageMargins left="0.55" right="0.16" top="0.47" bottom="0.7" header="0.4" footer="0.36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6"/>
  <sheetViews>
    <sheetView zoomScalePageLayoutView="0" workbookViewId="0" topLeftCell="A49">
      <selection activeCell="C97" sqref="C97"/>
    </sheetView>
  </sheetViews>
  <sheetFormatPr defaultColWidth="9.140625" defaultRowHeight="12.75"/>
  <cols>
    <col min="1" max="1" width="13.28125" style="19" bestFit="1" customWidth="1"/>
    <col min="2" max="2" width="34.57421875" style="19" bestFit="1" customWidth="1"/>
    <col min="3" max="3" width="15.00390625" style="19" bestFit="1" customWidth="1"/>
    <col min="4" max="4" width="15.28125" style="19" customWidth="1"/>
    <col min="5" max="6" width="13.8515625" style="19" bestFit="1" customWidth="1"/>
    <col min="7" max="7" width="13.57421875" style="19" bestFit="1" customWidth="1"/>
    <col min="8" max="8" width="11.57421875" style="19" bestFit="1" customWidth="1"/>
    <col min="9" max="9" width="25.140625" style="19" bestFit="1" customWidth="1"/>
    <col min="10" max="15" width="9.140625" style="19" customWidth="1"/>
  </cols>
  <sheetData>
    <row r="1" spans="1:9" ht="23.25">
      <c r="A1" s="111" t="s">
        <v>46</v>
      </c>
      <c r="B1" s="111"/>
      <c r="C1" s="111"/>
      <c r="D1" s="111"/>
      <c r="E1" s="111"/>
      <c r="F1" s="111"/>
      <c r="G1" s="111"/>
      <c r="H1" s="111"/>
      <c r="I1" s="111"/>
    </row>
    <row r="2" spans="1:9" ht="23.25">
      <c r="A2" s="111" t="s">
        <v>305</v>
      </c>
      <c r="B2" s="111"/>
      <c r="C2" s="111"/>
      <c r="D2" s="111"/>
      <c r="E2" s="111"/>
      <c r="F2" s="111"/>
      <c r="G2" s="111"/>
      <c r="H2" s="111"/>
      <c r="I2" s="111"/>
    </row>
    <row r="3" spans="1:9" ht="23.25">
      <c r="A3" s="112" t="s">
        <v>346</v>
      </c>
      <c r="B3" s="112"/>
      <c r="C3" s="112"/>
      <c r="D3" s="112"/>
      <c r="E3" s="112"/>
      <c r="F3" s="112"/>
      <c r="G3" s="112"/>
      <c r="H3" s="112"/>
      <c r="I3" s="112"/>
    </row>
    <row r="4" spans="1:9" ht="21">
      <c r="A4" s="29" t="s">
        <v>272</v>
      </c>
      <c r="B4" s="106" t="s">
        <v>274</v>
      </c>
      <c r="C4" s="108" t="s">
        <v>281</v>
      </c>
      <c r="D4" s="110"/>
      <c r="E4" s="106" t="s">
        <v>277</v>
      </c>
      <c r="F4" s="106" t="s">
        <v>278</v>
      </c>
      <c r="G4" s="29" t="s">
        <v>279</v>
      </c>
      <c r="H4" s="106" t="s">
        <v>282</v>
      </c>
      <c r="I4" s="106" t="s">
        <v>283</v>
      </c>
    </row>
    <row r="5" spans="1:9" ht="21">
      <c r="A5" s="41" t="s">
        <v>273</v>
      </c>
      <c r="B5" s="107"/>
      <c r="C5" s="8" t="s">
        <v>275</v>
      </c>
      <c r="D5" s="8" t="s">
        <v>276</v>
      </c>
      <c r="E5" s="107"/>
      <c r="F5" s="107"/>
      <c r="G5" s="41" t="s">
        <v>306</v>
      </c>
      <c r="H5" s="107"/>
      <c r="I5" s="107"/>
    </row>
    <row r="6" spans="1:9" ht="21">
      <c r="A6" s="77" t="s">
        <v>284</v>
      </c>
      <c r="B6" s="7" t="s">
        <v>285</v>
      </c>
      <c r="C6" s="36">
        <v>325000</v>
      </c>
      <c r="D6" s="7"/>
      <c r="E6" s="36">
        <v>260000</v>
      </c>
      <c r="F6" s="36">
        <v>0</v>
      </c>
      <c r="G6" s="36">
        <v>260000</v>
      </c>
      <c r="H6" s="36">
        <v>65000</v>
      </c>
      <c r="I6" s="7" t="s">
        <v>286</v>
      </c>
    </row>
    <row r="7" spans="1:9" ht="21">
      <c r="A7" s="18"/>
      <c r="B7" s="18"/>
      <c r="C7" s="18"/>
      <c r="D7" s="18"/>
      <c r="E7" s="18"/>
      <c r="F7" s="18"/>
      <c r="G7" s="18"/>
      <c r="H7" s="18"/>
      <c r="I7" s="18" t="s">
        <v>287</v>
      </c>
    </row>
    <row r="8" spans="1:15" s="86" customFormat="1" ht="21">
      <c r="A8" s="89"/>
      <c r="B8" s="90" t="s">
        <v>11</v>
      </c>
      <c r="C8" s="14">
        <f aca="true" t="shared" si="0" ref="C8:H8">SUM(C6:C7)</f>
        <v>325000</v>
      </c>
      <c r="D8" s="14">
        <f t="shared" si="0"/>
        <v>0</v>
      </c>
      <c r="E8" s="14">
        <f t="shared" si="0"/>
        <v>260000</v>
      </c>
      <c r="F8" s="15">
        <f t="shared" si="0"/>
        <v>0</v>
      </c>
      <c r="G8" s="14">
        <f t="shared" si="0"/>
        <v>260000</v>
      </c>
      <c r="H8" s="14">
        <f t="shared" si="0"/>
        <v>65000</v>
      </c>
      <c r="I8" s="11"/>
      <c r="J8" s="22"/>
      <c r="K8" s="22"/>
      <c r="L8" s="22"/>
      <c r="M8" s="22"/>
      <c r="N8" s="22"/>
      <c r="O8" s="22"/>
    </row>
    <row r="9" spans="1:15" s="86" customFormat="1" ht="2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s="86" customFormat="1" ht="21">
      <c r="A10" s="85"/>
      <c r="B10" s="22"/>
      <c r="C10" s="28"/>
      <c r="D10" s="22"/>
      <c r="E10" s="22"/>
      <c r="F10" s="28"/>
      <c r="G10" s="22"/>
      <c r="H10" s="22"/>
      <c r="I10" s="22"/>
      <c r="J10" s="22"/>
      <c r="K10" s="22"/>
      <c r="L10" s="22"/>
      <c r="M10" s="22"/>
      <c r="N10" s="22"/>
      <c r="O10" s="22"/>
    </row>
    <row r="11" spans="1:15" s="86" customFormat="1" ht="2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s="86" customFormat="1" ht="21">
      <c r="A12" s="85"/>
      <c r="B12" s="22"/>
      <c r="C12" s="28"/>
      <c r="D12" s="22"/>
      <c r="E12" s="22"/>
      <c r="F12" s="28"/>
      <c r="G12" s="22"/>
      <c r="H12" s="22"/>
      <c r="I12" s="22"/>
      <c r="J12" s="22"/>
      <c r="K12" s="22"/>
      <c r="L12" s="22"/>
      <c r="M12" s="22"/>
      <c r="N12" s="22"/>
      <c r="O12" s="22"/>
    </row>
    <row r="13" spans="1:15" s="86" customFormat="1" ht="2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s="86" customFormat="1" ht="21">
      <c r="A14" s="85"/>
      <c r="B14" s="22"/>
      <c r="C14" s="28"/>
      <c r="D14" s="22"/>
      <c r="E14" s="28"/>
      <c r="F14" s="28"/>
      <c r="G14" s="87"/>
      <c r="H14" s="28"/>
      <c r="I14" s="22"/>
      <c r="J14" s="22"/>
      <c r="K14" s="22"/>
      <c r="L14" s="22"/>
      <c r="M14" s="22"/>
      <c r="N14" s="22"/>
      <c r="O14" s="22"/>
    </row>
    <row r="15" spans="1:15" s="86" customFormat="1" ht="2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s="86" customFormat="1" ht="21">
      <c r="A16" s="85"/>
      <c r="B16" s="22"/>
      <c r="C16" s="28"/>
      <c r="D16" s="22"/>
      <c r="E16" s="28"/>
      <c r="F16" s="28"/>
      <c r="G16" s="87"/>
      <c r="H16" s="28"/>
      <c r="I16" s="22"/>
      <c r="J16" s="22"/>
      <c r="K16" s="22"/>
      <c r="L16" s="22"/>
      <c r="M16" s="22"/>
      <c r="N16" s="22"/>
      <c r="O16" s="22"/>
    </row>
    <row r="17" spans="1:15" s="86" customFormat="1" ht="2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s="86" customFormat="1" ht="21">
      <c r="A18" s="85"/>
      <c r="B18" s="88"/>
      <c r="C18" s="28"/>
      <c r="D18" s="22"/>
      <c r="E18" s="22"/>
      <c r="F18" s="28"/>
      <c r="G18" s="22"/>
      <c r="H18" s="22"/>
      <c r="I18" s="22"/>
      <c r="J18" s="22"/>
      <c r="K18" s="22"/>
      <c r="L18" s="22"/>
      <c r="M18" s="22"/>
      <c r="N18" s="22"/>
      <c r="O18" s="22"/>
    </row>
    <row r="19" spans="1:15" s="86" customFormat="1" ht="21">
      <c r="A19" s="85"/>
      <c r="B19" s="88"/>
      <c r="C19" s="28"/>
      <c r="D19" s="22"/>
      <c r="E19" s="22"/>
      <c r="F19" s="28"/>
      <c r="G19" s="22"/>
      <c r="H19" s="22"/>
      <c r="I19" s="22"/>
      <c r="J19" s="22"/>
      <c r="K19" s="22"/>
      <c r="L19" s="22"/>
      <c r="M19" s="22"/>
      <c r="N19" s="22"/>
      <c r="O19" s="22"/>
    </row>
    <row r="20" spans="1:15" s="86" customFormat="1" ht="21">
      <c r="A20" s="85"/>
      <c r="B20" s="88"/>
      <c r="C20" s="28"/>
      <c r="D20" s="22"/>
      <c r="E20" s="22"/>
      <c r="F20" s="28"/>
      <c r="G20" s="22"/>
      <c r="H20" s="22"/>
      <c r="I20" s="22"/>
      <c r="J20" s="22"/>
      <c r="K20" s="22"/>
      <c r="L20" s="22"/>
      <c r="M20" s="22"/>
      <c r="N20" s="22"/>
      <c r="O20" s="22"/>
    </row>
    <row r="21" spans="1:15" s="86" customFormat="1" ht="21">
      <c r="A21" s="85"/>
      <c r="B21" s="88"/>
      <c r="C21" s="28"/>
      <c r="D21" s="22"/>
      <c r="E21" s="22"/>
      <c r="F21" s="28"/>
      <c r="G21" s="22"/>
      <c r="H21" s="22"/>
      <c r="I21" s="22"/>
      <c r="J21" s="22"/>
      <c r="K21" s="22"/>
      <c r="L21" s="22"/>
      <c r="M21" s="22"/>
      <c r="N21" s="22"/>
      <c r="O21" s="22"/>
    </row>
    <row r="22" spans="1:15" s="86" customFormat="1" ht="21">
      <c r="A22" s="85"/>
      <c r="B22" s="22"/>
      <c r="C22" s="28"/>
      <c r="D22" s="22"/>
      <c r="E22" s="22"/>
      <c r="F22" s="28"/>
      <c r="G22" s="22"/>
      <c r="H22" s="22"/>
      <c r="I22" s="22"/>
      <c r="J22" s="22"/>
      <c r="K22" s="22"/>
      <c r="L22" s="22"/>
      <c r="M22" s="22"/>
      <c r="N22" s="22"/>
      <c r="O22" s="22"/>
    </row>
    <row r="23" spans="1:9" ht="23.25">
      <c r="A23" s="111" t="s">
        <v>46</v>
      </c>
      <c r="B23" s="111"/>
      <c r="C23" s="111"/>
      <c r="D23" s="111"/>
      <c r="E23" s="111"/>
      <c r="F23" s="111"/>
      <c r="G23" s="111"/>
      <c r="H23" s="111"/>
      <c r="I23" s="111"/>
    </row>
    <row r="24" spans="1:9" ht="23.25">
      <c r="A24" s="111" t="s">
        <v>305</v>
      </c>
      <c r="B24" s="111"/>
      <c r="C24" s="111"/>
      <c r="D24" s="111"/>
      <c r="E24" s="111"/>
      <c r="F24" s="111"/>
      <c r="G24" s="111"/>
      <c r="H24" s="111"/>
      <c r="I24" s="111"/>
    </row>
    <row r="25" spans="1:9" ht="23.25">
      <c r="A25" s="112" t="s">
        <v>347</v>
      </c>
      <c r="B25" s="112"/>
      <c r="C25" s="112"/>
      <c r="D25" s="112"/>
      <c r="E25" s="112"/>
      <c r="F25" s="112"/>
      <c r="G25" s="112"/>
      <c r="H25" s="112"/>
      <c r="I25" s="112"/>
    </row>
    <row r="26" spans="1:9" ht="21">
      <c r="A26" s="29" t="s">
        <v>272</v>
      </c>
      <c r="B26" s="106" t="s">
        <v>274</v>
      </c>
      <c r="C26" s="108" t="s">
        <v>281</v>
      </c>
      <c r="D26" s="110"/>
      <c r="E26" s="106" t="s">
        <v>277</v>
      </c>
      <c r="F26" s="106" t="s">
        <v>278</v>
      </c>
      <c r="G26" s="29" t="s">
        <v>279</v>
      </c>
      <c r="H26" s="106" t="s">
        <v>282</v>
      </c>
      <c r="I26" s="106" t="s">
        <v>283</v>
      </c>
    </row>
    <row r="27" spans="1:9" ht="21">
      <c r="A27" s="41" t="s">
        <v>273</v>
      </c>
      <c r="B27" s="107"/>
      <c r="C27" s="8" t="s">
        <v>275</v>
      </c>
      <c r="D27" s="8" t="s">
        <v>276</v>
      </c>
      <c r="E27" s="107"/>
      <c r="F27" s="107"/>
      <c r="G27" s="41" t="s">
        <v>280</v>
      </c>
      <c r="H27" s="107"/>
      <c r="I27" s="107"/>
    </row>
    <row r="28" spans="1:9" ht="21">
      <c r="A28" s="77" t="s">
        <v>288</v>
      </c>
      <c r="B28" s="7" t="s">
        <v>299</v>
      </c>
      <c r="C28" s="36">
        <v>42840</v>
      </c>
      <c r="D28" s="7"/>
      <c r="E28" s="7"/>
      <c r="F28" s="36">
        <v>42840</v>
      </c>
      <c r="G28" s="7"/>
      <c r="H28" s="7"/>
      <c r="I28" s="7" t="s">
        <v>289</v>
      </c>
    </row>
    <row r="29" spans="1:9" s="19" customFormat="1" ht="21">
      <c r="A29" s="18"/>
      <c r="B29" s="18"/>
      <c r="C29" s="18"/>
      <c r="D29" s="18"/>
      <c r="E29" s="18"/>
      <c r="F29" s="18"/>
      <c r="G29" s="18"/>
      <c r="H29" s="18"/>
      <c r="I29" s="18" t="s">
        <v>290</v>
      </c>
    </row>
    <row r="30" spans="1:9" s="19" customFormat="1" ht="21">
      <c r="A30" s="77" t="s">
        <v>288</v>
      </c>
      <c r="B30" s="7" t="s">
        <v>300</v>
      </c>
      <c r="C30" s="36">
        <v>7200</v>
      </c>
      <c r="D30" s="7"/>
      <c r="E30" s="7"/>
      <c r="F30" s="36">
        <v>7200</v>
      </c>
      <c r="G30" s="7"/>
      <c r="H30" s="7"/>
      <c r="I30" s="7" t="s">
        <v>289</v>
      </c>
    </row>
    <row r="31" spans="1:9" s="19" customFormat="1" ht="21">
      <c r="A31" s="18"/>
      <c r="B31" s="18"/>
      <c r="C31" s="18"/>
      <c r="D31" s="18"/>
      <c r="E31" s="18"/>
      <c r="F31" s="18"/>
      <c r="G31" s="18"/>
      <c r="H31" s="18"/>
      <c r="I31" s="18" t="s">
        <v>290</v>
      </c>
    </row>
    <row r="32" spans="1:9" s="19" customFormat="1" ht="21">
      <c r="A32" s="77" t="s">
        <v>288</v>
      </c>
      <c r="B32" s="7" t="s">
        <v>301</v>
      </c>
      <c r="C32" s="36">
        <v>222000</v>
      </c>
      <c r="D32" s="7"/>
      <c r="E32" s="7"/>
      <c r="F32" s="36">
        <v>222000</v>
      </c>
      <c r="G32" s="7"/>
      <c r="H32" s="7"/>
      <c r="I32" s="7" t="s">
        <v>289</v>
      </c>
    </row>
    <row r="33" spans="1:9" s="19" customFormat="1" ht="21">
      <c r="A33" s="18"/>
      <c r="B33" s="18"/>
      <c r="C33" s="18"/>
      <c r="D33" s="18"/>
      <c r="E33" s="18"/>
      <c r="F33" s="18"/>
      <c r="G33" s="18"/>
      <c r="H33" s="18"/>
      <c r="I33" s="18" t="s">
        <v>290</v>
      </c>
    </row>
    <row r="34" spans="1:9" s="19" customFormat="1" ht="21">
      <c r="A34" s="77" t="s">
        <v>291</v>
      </c>
      <c r="B34" s="7" t="s">
        <v>302</v>
      </c>
      <c r="C34" s="36">
        <v>290000</v>
      </c>
      <c r="D34" s="7"/>
      <c r="E34" s="36">
        <v>249000</v>
      </c>
      <c r="F34" s="36">
        <v>249000</v>
      </c>
      <c r="G34" s="78">
        <v>0</v>
      </c>
      <c r="H34" s="36">
        <f>+C34-F34</f>
        <v>41000</v>
      </c>
      <c r="I34" s="7" t="s">
        <v>286</v>
      </c>
    </row>
    <row r="35" spans="1:9" s="19" customFormat="1" ht="21">
      <c r="A35" s="18"/>
      <c r="B35" s="18"/>
      <c r="C35" s="18"/>
      <c r="D35" s="18"/>
      <c r="E35" s="18"/>
      <c r="F35" s="18"/>
      <c r="G35" s="18"/>
      <c r="H35" s="18"/>
      <c r="I35" s="18" t="s">
        <v>292</v>
      </c>
    </row>
    <row r="36" spans="1:9" s="19" customFormat="1" ht="21">
      <c r="A36" s="77" t="s">
        <v>291</v>
      </c>
      <c r="B36" s="7" t="s">
        <v>303</v>
      </c>
      <c r="C36" s="36">
        <v>149000</v>
      </c>
      <c r="D36" s="7"/>
      <c r="E36" s="36">
        <v>148500</v>
      </c>
      <c r="F36" s="36">
        <v>148500</v>
      </c>
      <c r="G36" s="78">
        <v>0</v>
      </c>
      <c r="H36" s="36">
        <f>+C36-F36</f>
        <v>500</v>
      </c>
      <c r="I36" s="7" t="s">
        <v>286</v>
      </c>
    </row>
    <row r="37" spans="1:9" s="19" customFormat="1" ht="21">
      <c r="A37" s="18"/>
      <c r="B37" s="18"/>
      <c r="C37" s="18"/>
      <c r="D37" s="18"/>
      <c r="E37" s="18"/>
      <c r="F37" s="18"/>
      <c r="G37" s="18"/>
      <c r="H37" s="18"/>
      <c r="I37" s="18" t="s">
        <v>292</v>
      </c>
    </row>
    <row r="38" spans="1:9" s="19" customFormat="1" ht="21">
      <c r="A38" s="77" t="s">
        <v>297</v>
      </c>
      <c r="B38" s="80" t="s">
        <v>293</v>
      </c>
      <c r="C38" s="36">
        <v>3390</v>
      </c>
      <c r="D38" s="7"/>
      <c r="E38" s="7"/>
      <c r="F38" s="36">
        <v>3390</v>
      </c>
      <c r="G38" s="7"/>
      <c r="H38" s="7"/>
      <c r="I38" s="7" t="s">
        <v>289</v>
      </c>
    </row>
    <row r="39" spans="1:9" s="19" customFormat="1" ht="21">
      <c r="A39" s="79"/>
      <c r="B39" s="81" t="s">
        <v>294</v>
      </c>
      <c r="C39" s="25">
        <v>8820</v>
      </c>
      <c r="D39" s="13"/>
      <c r="E39" s="13"/>
      <c r="F39" s="25">
        <v>8820</v>
      </c>
      <c r="G39" s="13"/>
      <c r="H39" s="13"/>
      <c r="I39" s="13" t="s">
        <v>290</v>
      </c>
    </row>
    <row r="40" spans="1:9" s="19" customFormat="1" ht="21">
      <c r="A40" s="79"/>
      <c r="B40" s="81" t="s">
        <v>295</v>
      </c>
      <c r="C40" s="25">
        <v>2052</v>
      </c>
      <c r="D40" s="13"/>
      <c r="E40" s="13"/>
      <c r="F40" s="25">
        <v>2052</v>
      </c>
      <c r="G40" s="13"/>
      <c r="H40" s="13"/>
      <c r="I40" s="13"/>
    </row>
    <row r="41" spans="1:9" s="19" customFormat="1" ht="21">
      <c r="A41" s="82"/>
      <c r="B41" s="83" t="s">
        <v>296</v>
      </c>
      <c r="C41" s="84">
        <v>7380</v>
      </c>
      <c r="D41" s="18"/>
      <c r="E41" s="18"/>
      <c r="F41" s="84">
        <v>7380</v>
      </c>
      <c r="G41" s="18"/>
      <c r="H41" s="18"/>
      <c r="I41" s="18"/>
    </row>
    <row r="42" spans="1:9" s="19" customFormat="1" ht="21">
      <c r="A42" s="77" t="s">
        <v>298</v>
      </c>
      <c r="B42" s="7" t="s">
        <v>304</v>
      </c>
      <c r="C42" s="36">
        <v>42840</v>
      </c>
      <c r="D42" s="7"/>
      <c r="E42" s="7"/>
      <c r="F42" s="36">
        <v>42840</v>
      </c>
      <c r="G42" s="7"/>
      <c r="H42" s="7"/>
      <c r="I42" s="7" t="s">
        <v>289</v>
      </c>
    </row>
    <row r="43" spans="1:9" s="19" customFormat="1" ht="21">
      <c r="A43" s="79"/>
      <c r="B43" s="13" t="s">
        <v>300</v>
      </c>
      <c r="C43" s="25">
        <v>7200</v>
      </c>
      <c r="D43" s="13"/>
      <c r="E43" s="13"/>
      <c r="F43" s="25">
        <v>7200</v>
      </c>
      <c r="G43" s="13"/>
      <c r="H43" s="13"/>
      <c r="I43" s="13" t="s">
        <v>290</v>
      </c>
    </row>
    <row r="44" spans="1:9" s="19" customFormat="1" ht="21">
      <c r="A44" s="79"/>
      <c r="B44" s="13" t="s">
        <v>301</v>
      </c>
      <c r="C44" s="25">
        <v>214846</v>
      </c>
      <c r="D44" s="13"/>
      <c r="E44" s="13"/>
      <c r="F44" s="25">
        <v>214846</v>
      </c>
      <c r="G44" s="13"/>
      <c r="H44" s="13"/>
      <c r="I44" s="13"/>
    </row>
    <row r="45" spans="1:9" s="19" customFormat="1" ht="21">
      <c r="A45" s="77" t="s">
        <v>307</v>
      </c>
      <c r="B45" s="80" t="s">
        <v>304</v>
      </c>
      <c r="C45" s="36">
        <v>42840</v>
      </c>
      <c r="D45" s="7"/>
      <c r="E45" s="7"/>
      <c r="F45" s="36">
        <v>42840</v>
      </c>
      <c r="G45" s="7"/>
      <c r="H45" s="7"/>
      <c r="I45" s="7" t="s">
        <v>289</v>
      </c>
    </row>
    <row r="46" spans="1:9" s="19" customFormat="1" ht="21">
      <c r="A46" s="82"/>
      <c r="B46" s="83"/>
      <c r="C46" s="84"/>
      <c r="D46" s="18"/>
      <c r="E46" s="18"/>
      <c r="F46" s="84"/>
      <c r="G46" s="18"/>
      <c r="H46" s="18"/>
      <c r="I46" s="18" t="s">
        <v>290</v>
      </c>
    </row>
    <row r="47" spans="1:9" s="19" customFormat="1" ht="21">
      <c r="A47" s="89"/>
      <c r="B47" s="90" t="s">
        <v>11</v>
      </c>
      <c r="C47" s="14">
        <f aca="true" t="shared" si="1" ref="C47:H47">SUM(C28:C46)</f>
        <v>1040408</v>
      </c>
      <c r="D47" s="14">
        <f t="shared" si="1"/>
        <v>0</v>
      </c>
      <c r="E47" s="14">
        <f t="shared" si="1"/>
        <v>397500</v>
      </c>
      <c r="F47" s="14">
        <f t="shared" si="1"/>
        <v>998908</v>
      </c>
      <c r="G47" s="14">
        <f t="shared" si="1"/>
        <v>0</v>
      </c>
      <c r="H47" s="14">
        <f t="shared" si="1"/>
        <v>41500</v>
      </c>
      <c r="I47" s="11"/>
    </row>
    <row r="48" spans="1:9" s="19" customFormat="1" ht="21">
      <c r="A48" s="85"/>
      <c r="B48" s="22"/>
      <c r="C48" s="28"/>
      <c r="D48" s="28"/>
      <c r="E48" s="28"/>
      <c r="F48" s="28"/>
      <c r="G48" s="28"/>
      <c r="H48" s="28"/>
      <c r="I48" s="22"/>
    </row>
    <row r="49" spans="1:9" s="19" customFormat="1" ht="21">
      <c r="A49" s="85"/>
      <c r="B49" s="22"/>
      <c r="C49" s="28"/>
      <c r="D49" s="28"/>
      <c r="E49" s="28"/>
      <c r="F49" s="28"/>
      <c r="G49" s="28"/>
      <c r="H49" s="28"/>
      <c r="I49" s="22"/>
    </row>
    <row r="50" spans="1:9" s="19" customFormat="1" ht="21">
      <c r="A50" s="85"/>
      <c r="B50" s="22"/>
      <c r="C50" s="28"/>
      <c r="D50" s="28"/>
      <c r="E50" s="28"/>
      <c r="F50" s="28"/>
      <c r="G50" s="28"/>
      <c r="H50" s="28"/>
      <c r="I50" s="22"/>
    </row>
    <row r="51" spans="1:9" s="19" customFormat="1" ht="21">
      <c r="A51" s="85"/>
      <c r="B51" s="22"/>
      <c r="C51" s="28"/>
      <c r="D51" s="28"/>
      <c r="E51" s="28"/>
      <c r="F51" s="28"/>
      <c r="G51" s="28"/>
      <c r="H51" s="28"/>
      <c r="I51" s="22"/>
    </row>
    <row r="52" spans="1:9" s="19" customFormat="1" ht="21">
      <c r="A52" s="85"/>
      <c r="B52" s="22"/>
      <c r="C52" s="28"/>
      <c r="D52" s="28"/>
      <c r="E52" s="28"/>
      <c r="F52" s="28"/>
      <c r="G52" s="28"/>
      <c r="H52" s="28"/>
      <c r="I52" s="22"/>
    </row>
    <row r="53" spans="1:9" s="19" customFormat="1" ht="21">
      <c r="A53" s="85"/>
      <c r="B53" s="22"/>
      <c r="C53" s="28"/>
      <c r="D53" s="28"/>
      <c r="E53" s="28"/>
      <c r="F53" s="28"/>
      <c r="G53" s="28"/>
      <c r="H53" s="28"/>
      <c r="I53" s="22"/>
    </row>
    <row r="54" spans="1:9" s="19" customFormat="1" ht="21">
      <c r="A54" s="85"/>
      <c r="B54" s="22"/>
      <c r="C54" s="28"/>
      <c r="D54" s="28"/>
      <c r="E54" s="28"/>
      <c r="F54" s="28"/>
      <c r="G54" s="28"/>
      <c r="H54" s="28"/>
      <c r="I54" s="22"/>
    </row>
    <row r="55" spans="1:9" s="19" customFormat="1" ht="21">
      <c r="A55" s="85"/>
      <c r="B55" s="22"/>
      <c r="C55" s="28"/>
      <c r="D55" s="28"/>
      <c r="E55" s="28"/>
      <c r="F55" s="28"/>
      <c r="G55" s="28"/>
      <c r="H55" s="28"/>
      <c r="I55" s="22"/>
    </row>
    <row r="56" spans="1:9" s="19" customFormat="1" ht="21">
      <c r="A56" s="85"/>
      <c r="B56" s="22"/>
      <c r="C56" s="28"/>
      <c r="D56" s="28"/>
      <c r="E56" s="28"/>
      <c r="F56" s="28"/>
      <c r="G56" s="28"/>
      <c r="H56" s="28"/>
      <c r="I56" s="22"/>
    </row>
    <row r="57" spans="1:9" s="19" customFormat="1" ht="21">
      <c r="A57" s="85"/>
      <c r="B57" s="22"/>
      <c r="C57" s="28"/>
      <c r="D57" s="28"/>
      <c r="E57" s="28"/>
      <c r="F57" s="28"/>
      <c r="G57" s="28"/>
      <c r="H57" s="28"/>
      <c r="I57" s="22"/>
    </row>
    <row r="58" spans="1:9" s="19" customFormat="1" ht="21">
      <c r="A58" s="85"/>
      <c r="B58" s="22"/>
      <c r="C58" s="28"/>
      <c r="D58" s="28"/>
      <c r="E58" s="28"/>
      <c r="F58" s="28"/>
      <c r="G58" s="28"/>
      <c r="H58" s="28"/>
      <c r="I58" s="22"/>
    </row>
    <row r="59" spans="1:9" s="19" customFormat="1" ht="21">
      <c r="A59" s="85"/>
      <c r="B59" s="22"/>
      <c r="C59" s="28"/>
      <c r="D59" s="28"/>
      <c r="E59" s="28"/>
      <c r="F59" s="28"/>
      <c r="G59" s="28"/>
      <c r="H59" s="28"/>
      <c r="I59" s="22"/>
    </row>
    <row r="60" spans="1:9" s="19" customFormat="1" ht="21">
      <c r="A60" s="85"/>
      <c r="B60" s="22"/>
      <c r="C60" s="28"/>
      <c r="D60" s="28"/>
      <c r="E60" s="28"/>
      <c r="F60" s="28"/>
      <c r="G60" s="28"/>
      <c r="H60" s="28"/>
      <c r="I60" s="22"/>
    </row>
    <row r="61" spans="1:9" s="19" customFormat="1" ht="21">
      <c r="A61" s="85"/>
      <c r="B61" s="22"/>
      <c r="C61" s="28"/>
      <c r="D61" s="28"/>
      <c r="E61" s="28"/>
      <c r="F61" s="28"/>
      <c r="G61" s="28"/>
      <c r="H61" s="28"/>
      <c r="I61" s="22"/>
    </row>
    <row r="62" spans="1:9" s="19" customFormat="1" ht="21">
      <c r="A62" s="85"/>
      <c r="B62" s="22"/>
      <c r="C62" s="28"/>
      <c r="D62" s="28"/>
      <c r="E62" s="28"/>
      <c r="F62" s="28"/>
      <c r="G62" s="28"/>
      <c r="H62" s="28"/>
      <c r="I62" s="22"/>
    </row>
    <row r="63" spans="1:9" s="19" customFormat="1" ht="21">
      <c r="A63" s="85"/>
      <c r="B63" s="22"/>
      <c r="C63" s="28"/>
      <c r="D63" s="28"/>
      <c r="E63" s="28"/>
      <c r="F63" s="28"/>
      <c r="G63" s="28"/>
      <c r="H63" s="28"/>
      <c r="I63" s="22"/>
    </row>
    <row r="64" spans="1:9" s="19" customFormat="1" ht="21">
      <c r="A64" s="85"/>
      <c r="B64" s="22"/>
      <c r="C64" s="28"/>
      <c r="D64" s="28"/>
      <c r="E64" s="28"/>
      <c r="F64" s="28"/>
      <c r="G64" s="28"/>
      <c r="H64" s="28"/>
      <c r="I64" s="22"/>
    </row>
    <row r="65" spans="1:9" s="19" customFormat="1" ht="21">
      <c r="A65" s="85"/>
      <c r="B65" s="22"/>
      <c r="C65" s="28"/>
      <c r="D65" s="28"/>
      <c r="E65" s="28"/>
      <c r="F65" s="28"/>
      <c r="G65" s="28"/>
      <c r="H65" s="28"/>
      <c r="I65" s="22"/>
    </row>
    <row r="66" spans="1:9" s="19" customFormat="1" ht="21">
      <c r="A66" s="85"/>
      <c r="B66" s="22"/>
      <c r="C66" s="28"/>
      <c r="D66" s="28"/>
      <c r="E66" s="28"/>
      <c r="F66" s="28"/>
      <c r="G66" s="28"/>
      <c r="H66" s="28"/>
      <c r="I66" s="22"/>
    </row>
    <row r="67" spans="1:9" s="19" customFormat="1" ht="21">
      <c r="A67" s="85"/>
      <c r="B67" s="22"/>
      <c r="C67" s="28"/>
      <c r="D67" s="28"/>
      <c r="E67" s="28"/>
      <c r="F67" s="28"/>
      <c r="G67" s="28"/>
      <c r="H67" s="28"/>
      <c r="I67" s="22"/>
    </row>
    <row r="68" spans="1:9" s="19" customFormat="1" ht="21">
      <c r="A68" s="85"/>
      <c r="B68" s="22"/>
      <c r="C68" s="28"/>
      <c r="D68" s="28"/>
      <c r="E68" s="28"/>
      <c r="F68" s="28"/>
      <c r="G68" s="28"/>
      <c r="H68" s="28"/>
      <c r="I68" s="22"/>
    </row>
    <row r="69" spans="1:9" s="19" customFormat="1" ht="21">
      <c r="A69" s="85"/>
      <c r="B69" s="22"/>
      <c r="C69" s="28"/>
      <c r="D69" s="28"/>
      <c r="E69" s="28"/>
      <c r="F69" s="28"/>
      <c r="G69" s="28"/>
      <c r="H69" s="28"/>
      <c r="I69" s="22"/>
    </row>
    <row r="70" spans="1:9" s="19" customFormat="1" ht="21">
      <c r="A70" s="85"/>
      <c r="B70" s="22"/>
      <c r="C70" s="28"/>
      <c r="D70" s="28"/>
      <c r="E70" s="28"/>
      <c r="F70" s="28"/>
      <c r="G70" s="28"/>
      <c r="H70" s="28"/>
      <c r="I70" s="22"/>
    </row>
    <row r="71" spans="1:9" s="19" customFormat="1" ht="21">
      <c r="A71" s="85"/>
      <c r="B71" s="22"/>
      <c r="C71" s="28"/>
      <c r="D71" s="28"/>
      <c r="E71" s="28"/>
      <c r="F71" s="28"/>
      <c r="G71" s="28"/>
      <c r="H71" s="28"/>
      <c r="I71" s="22"/>
    </row>
    <row r="72" spans="1:9" s="19" customFormat="1" ht="21">
      <c r="A72" s="85"/>
      <c r="B72" s="22"/>
      <c r="C72" s="28"/>
      <c r="D72" s="28"/>
      <c r="E72" s="28"/>
      <c r="F72" s="28"/>
      <c r="G72" s="28"/>
      <c r="H72" s="28"/>
      <c r="I72" s="22"/>
    </row>
    <row r="73" spans="1:9" s="19" customFormat="1" ht="21">
      <c r="A73" s="85"/>
      <c r="B73" s="22"/>
      <c r="C73" s="28"/>
      <c r="D73" s="28"/>
      <c r="E73" s="28"/>
      <c r="F73" s="28"/>
      <c r="G73" s="28"/>
      <c r="H73" s="28"/>
      <c r="I73" s="22"/>
    </row>
    <row r="74" spans="1:9" s="19" customFormat="1" ht="21">
      <c r="A74" s="85"/>
      <c r="B74" s="22"/>
      <c r="C74" s="28"/>
      <c r="D74" s="28"/>
      <c r="E74" s="28"/>
      <c r="F74" s="28"/>
      <c r="G74" s="28"/>
      <c r="H74" s="28"/>
      <c r="I74" s="22"/>
    </row>
    <row r="75" spans="1:9" ht="23.25">
      <c r="A75" s="111" t="s">
        <v>46</v>
      </c>
      <c r="B75" s="111"/>
      <c r="C75" s="111"/>
      <c r="D75" s="111"/>
      <c r="E75" s="111"/>
      <c r="F75" s="111"/>
      <c r="G75" s="111"/>
      <c r="H75" s="111"/>
      <c r="I75" s="111"/>
    </row>
    <row r="76" spans="1:9" ht="23.25">
      <c r="A76" s="111" t="s">
        <v>305</v>
      </c>
      <c r="B76" s="111"/>
      <c r="C76" s="111"/>
      <c r="D76" s="111"/>
      <c r="E76" s="111"/>
      <c r="F76" s="111"/>
      <c r="G76" s="111"/>
      <c r="H76" s="111"/>
      <c r="I76" s="111"/>
    </row>
    <row r="77" spans="1:9" ht="23.25">
      <c r="A77" s="112" t="s">
        <v>362</v>
      </c>
      <c r="B77" s="112"/>
      <c r="C77" s="112"/>
      <c r="D77" s="112"/>
      <c r="E77" s="112"/>
      <c r="F77" s="112"/>
      <c r="G77" s="112"/>
      <c r="H77" s="112"/>
      <c r="I77" s="112"/>
    </row>
    <row r="78" spans="1:9" ht="21">
      <c r="A78" s="29" t="s">
        <v>272</v>
      </c>
      <c r="B78" s="106" t="s">
        <v>274</v>
      </c>
      <c r="C78" s="108" t="s">
        <v>281</v>
      </c>
      <c r="D78" s="110"/>
      <c r="E78" s="106" t="s">
        <v>277</v>
      </c>
      <c r="F78" s="106" t="s">
        <v>278</v>
      </c>
      <c r="G78" s="29" t="s">
        <v>279</v>
      </c>
      <c r="H78" s="106" t="s">
        <v>282</v>
      </c>
      <c r="I78" s="106" t="s">
        <v>283</v>
      </c>
    </row>
    <row r="79" spans="1:9" ht="21">
      <c r="A79" s="41" t="s">
        <v>273</v>
      </c>
      <c r="B79" s="107"/>
      <c r="C79" s="8" t="s">
        <v>275</v>
      </c>
      <c r="D79" s="8" t="s">
        <v>276</v>
      </c>
      <c r="E79" s="107"/>
      <c r="F79" s="107"/>
      <c r="G79" s="41" t="s">
        <v>280</v>
      </c>
      <c r="H79" s="107"/>
      <c r="I79" s="107"/>
    </row>
    <row r="80" spans="1:9" ht="21">
      <c r="A80" s="77" t="s">
        <v>367</v>
      </c>
      <c r="B80" s="7" t="s">
        <v>364</v>
      </c>
      <c r="C80" s="36">
        <v>2000000</v>
      </c>
      <c r="D80" s="7"/>
      <c r="E80" s="36">
        <v>1995000</v>
      </c>
      <c r="F80" s="36">
        <v>1995000</v>
      </c>
      <c r="G80" s="7"/>
      <c r="H80" s="7"/>
      <c r="I80" s="7" t="s">
        <v>286</v>
      </c>
    </row>
    <row r="81" spans="1:9" s="19" customFormat="1" ht="21">
      <c r="A81" s="18"/>
      <c r="B81" s="18" t="s">
        <v>365</v>
      </c>
      <c r="C81" s="18"/>
      <c r="D81" s="18"/>
      <c r="E81" s="18"/>
      <c r="F81" s="18"/>
      <c r="G81" s="18"/>
      <c r="H81" s="18"/>
      <c r="I81" s="18" t="s">
        <v>366</v>
      </c>
    </row>
    <row r="82" spans="1:9" ht="21">
      <c r="A82" s="77" t="s">
        <v>367</v>
      </c>
      <c r="B82" s="7" t="s">
        <v>368</v>
      </c>
      <c r="C82" s="36">
        <v>1977000</v>
      </c>
      <c r="D82" s="7"/>
      <c r="E82" s="36">
        <v>1950000</v>
      </c>
      <c r="F82" s="36">
        <v>1950000</v>
      </c>
      <c r="G82" s="7"/>
      <c r="H82" s="7"/>
      <c r="I82" s="7" t="s">
        <v>286</v>
      </c>
    </row>
    <row r="83" spans="1:9" ht="21">
      <c r="A83" s="18"/>
      <c r="B83" s="18" t="s">
        <v>369</v>
      </c>
      <c r="C83" s="18"/>
      <c r="D83" s="18"/>
      <c r="E83" s="18"/>
      <c r="F83" s="18"/>
      <c r="G83" s="18"/>
      <c r="H83" s="18"/>
      <c r="I83" s="18" t="s">
        <v>366</v>
      </c>
    </row>
    <row r="84" spans="1:9" ht="21">
      <c r="A84" s="77" t="s">
        <v>367</v>
      </c>
      <c r="B84" s="7" t="s">
        <v>370</v>
      </c>
      <c r="C84" s="36">
        <v>267000</v>
      </c>
      <c r="D84" s="7"/>
      <c r="E84" s="36">
        <v>266000</v>
      </c>
      <c r="F84" s="36">
        <v>266000</v>
      </c>
      <c r="G84" s="7"/>
      <c r="H84" s="7"/>
      <c r="I84" s="7" t="s">
        <v>286</v>
      </c>
    </row>
    <row r="85" spans="1:9" ht="21">
      <c r="A85" s="18"/>
      <c r="B85" s="18" t="s">
        <v>371</v>
      </c>
      <c r="C85" s="18"/>
      <c r="D85" s="18"/>
      <c r="E85" s="18"/>
      <c r="F85" s="18"/>
      <c r="G85" s="18"/>
      <c r="H85" s="18"/>
      <c r="I85" s="18" t="s">
        <v>366</v>
      </c>
    </row>
    <row r="86" spans="1:9" ht="21">
      <c r="A86" s="77" t="s">
        <v>372</v>
      </c>
      <c r="B86" s="7" t="s">
        <v>373</v>
      </c>
      <c r="C86" s="36">
        <v>31620</v>
      </c>
      <c r="D86" s="7"/>
      <c r="E86" s="36"/>
      <c r="F86" s="36">
        <v>31620</v>
      </c>
      <c r="G86" s="78"/>
      <c r="H86" s="36"/>
      <c r="I86" s="7" t="s">
        <v>289</v>
      </c>
    </row>
    <row r="87" spans="1:9" ht="21">
      <c r="A87" s="18"/>
      <c r="B87" s="18" t="s">
        <v>374</v>
      </c>
      <c r="C87" s="18"/>
      <c r="D87" s="18"/>
      <c r="E87" s="18"/>
      <c r="F87" s="18"/>
      <c r="G87" s="18"/>
      <c r="H87" s="18"/>
      <c r="I87" s="13" t="s">
        <v>290</v>
      </c>
    </row>
    <row r="88" spans="1:9" ht="21">
      <c r="A88" s="77" t="s">
        <v>372</v>
      </c>
      <c r="B88" s="7" t="s">
        <v>375</v>
      </c>
      <c r="C88" s="36">
        <v>193200</v>
      </c>
      <c r="D88" s="7"/>
      <c r="E88" s="36"/>
      <c r="F88" s="36">
        <v>193200</v>
      </c>
      <c r="G88" s="78"/>
      <c r="H88" s="36"/>
      <c r="I88" s="7" t="s">
        <v>289</v>
      </c>
    </row>
    <row r="89" spans="1:9" ht="21">
      <c r="A89" s="18"/>
      <c r="B89" s="18" t="s">
        <v>376</v>
      </c>
      <c r="C89" s="18"/>
      <c r="D89" s="18"/>
      <c r="E89" s="18"/>
      <c r="F89" s="18"/>
      <c r="G89" s="18"/>
      <c r="H89" s="18"/>
      <c r="I89" s="13" t="s">
        <v>290</v>
      </c>
    </row>
    <row r="90" spans="1:9" ht="21">
      <c r="A90" s="89"/>
      <c r="B90" s="90" t="s">
        <v>11</v>
      </c>
      <c r="C90" s="14">
        <f aca="true" t="shared" si="2" ref="C90:H90">SUM(C80:C89)</f>
        <v>4468820</v>
      </c>
      <c r="D90" s="14">
        <f t="shared" si="2"/>
        <v>0</v>
      </c>
      <c r="E90" s="14">
        <f t="shared" si="2"/>
        <v>4211000</v>
      </c>
      <c r="F90" s="14">
        <f t="shared" si="2"/>
        <v>4435820</v>
      </c>
      <c r="G90" s="14">
        <f t="shared" si="2"/>
        <v>0</v>
      </c>
      <c r="H90" s="14">
        <f t="shared" si="2"/>
        <v>0</v>
      </c>
      <c r="I90" s="11"/>
    </row>
    <row r="92" spans="1:9" ht="21">
      <c r="A92" s="95"/>
      <c r="B92" s="64" t="s">
        <v>268</v>
      </c>
      <c r="C92" s="105" t="s">
        <v>377</v>
      </c>
      <c r="D92" s="105"/>
      <c r="E92" s="105" t="s">
        <v>270</v>
      </c>
      <c r="F92" s="105"/>
      <c r="G92" s="104" t="s">
        <v>386</v>
      </c>
      <c r="H92" s="104"/>
      <c r="I92" s="104"/>
    </row>
    <row r="93" spans="1:5" ht="21">
      <c r="A93" s="64"/>
      <c r="B93" s="42"/>
      <c r="C93" s="63"/>
      <c r="D93" s="63"/>
      <c r="E93" s="63"/>
    </row>
    <row r="95" spans="1:9" ht="21">
      <c r="A95" s="75"/>
      <c r="B95" s="6" t="s">
        <v>378</v>
      </c>
      <c r="C95" s="102" t="s">
        <v>379</v>
      </c>
      <c r="D95" s="102"/>
      <c r="E95" s="102" t="s">
        <v>380</v>
      </c>
      <c r="F95" s="102"/>
      <c r="G95" s="119" t="s">
        <v>387</v>
      </c>
      <c r="H95" s="119"/>
      <c r="I95" s="119"/>
    </row>
    <row r="96" spans="1:9" ht="21">
      <c r="A96" s="75"/>
      <c r="B96" s="6" t="s">
        <v>382</v>
      </c>
      <c r="C96" s="102" t="s">
        <v>383</v>
      </c>
      <c r="D96" s="102"/>
      <c r="E96" s="102" t="s">
        <v>384</v>
      </c>
      <c r="F96" s="102"/>
      <c r="G96" s="119" t="s">
        <v>388</v>
      </c>
      <c r="H96" s="119"/>
      <c r="I96" s="119"/>
    </row>
  </sheetData>
  <sheetProtection/>
  <mergeCells count="36">
    <mergeCell ref="A1:I1"/>
    <mergeCell ref="A2:I2"/>
    <mergeCell ref="A3:I3"/>
    <mergeCell ref="B4:B5"/>
    <mergeCell ref="C4:D4"/>
    <mergeCell ref="E4:E5"/>
    <mergeCell ref="F4:F5"/>
    <mergeCell ref="H4:H5"/>
    <mergeCell ref="I4:I5"/>
    <mergeCell ref="A23:I23"/>
    <mergeCell ref="A24:I24"/>
    <mergeCell ref="A25:I25"/>
    <mergeCell ref="B26:B27"/>
    <mergeCell ref="C26:D26"/>
    <mergeCell ref="E26:E27"/>
    <mergeCell ref="F26:F27"/>
    <mergeCell ref="H26:H27"/>
    <mergeCell ref="I26:I27"/>
    <mergeCell ref="A75:I75"/>
    <mergeCell ref="A76:I76"/>
    <mergeCell ref="A77:I77"/>
    <mergeCell ref="B78:B79"/>
    <mergeCell ref="C78:D78"/>
    <mergeCell ref="E78:E79"/>
    <mergeCell ref="F78:F79"/>
    <mergeCell ref="H78:H79"/>
    <mergeCell ref="I78:I79"/>
    <mergeCell ref="C96:D96"/>
    <mergeCell ref="E96:F96"/>
    <mergeCell ref="G92:I92"/>
    <mergeCell ref="G95:I95"/>
    <mergeCell ref="G96:I96"/>
    <mergeCell ref="C92:D92"/>
    <mergeCell ref="E92:F92"/>
    <mergeCell ref="C95:D95"/>
    <mergeCell ref="E95:F95"/>
  </mergeCells>
  <printOptions horizontalCentered="1"/>
  <pageMargins left="0.3937007874015748" right="0" top="0.35433070866141736" bottom="0.35433070866141736" header="0" footer="0"/>
  <pageSetup fitToHeight="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9"/>
  <sheetViews>
    <sheetView zoomScalePageLayoutView="0" workbookViewId="0" topLeftCell="A1">
      <selection activeCell="C61" sqref="C61"/>
    </sheetView>
  </sheetViews>
  <sheetFormatPr defaultColWidth="9.140625" defaultRowHeight="12.75"/>
  <cols>
    <col min="1" max="2" width="17.8515625" style="6" customWidth="1"/>
    <col min="3" max="3" width="31.421875" style="19" bestFit="1" customWidth="1"/>
    <col min="4" max="4" width="17.421875" style="20" customWidth="1"/>
    <col min="5" max="14" width="9.140625" style="19" customWidth="1"/>
  </cols>
  <sheetData>
    <row r="1" spans="1:4" ht="36" customHeight="1">
      <c r="A1" s="113" t="s">
        <v>338</v>
      </c>
      <c r="B1" s="113"/>
      <c r="C1" s="113"/>
      <c r="D1" s="113"/>
    </row>
    <row r="2" spans="1:4" ht="11.25" customHeight="1">
      <c r="A2" s="92"/>
      <c r="B2" s="92"/>
      <c r="C2" s="92"/>
      <c r="D2" s="92"/>
    </row>
    <row r="3" spans="1:4" ht="30.75" customHeight="1">
      <c r="A3" s="16" t="s">
        <v>308</v>
      </c>
      <c r="B3" s="16" t="s">
        <v>309</v>
      </c>
      <c r="C3" s="16" t="s">
        <v>274</v>
      </c>
      <c r="D3" s="48" t="s">
        <v>310</v>
      </c>
    </row>
    <row r="4" spans="1:4" ht="21">
      <c r="A4" s="16" t="s">
        <v>311</v>
      </c>
      <c r="B4" s="16" t="s">
        <v>312</v>
      </c>
      <c r="C4" s="93" t="s">
        <v>313</v>
      </c>
      <c r="D4" s="15">
        <v>260000</v>
      </c>
    </row>
    <row r="5" spans="1:4" ht="21">
      <c r="A5" s="16" t="s">
        <v>314</v>
      </c>
      <c r="B5" s="16" t="s">
        <v>315</v>
      </c>
      <c r="C5" s="93" t="s">
        <v>316</v>
      </c>
      <c r="D5" s="15">
        <v>42840</v>
      </c>
    </row>
    <row r="6" spans="1:4" ht="21">
      <c r="A6" s="16" t="s">
        <v>314</v>
      </c>
      <c r="B6" s="16" t="s">
        <v>317</v>
      </c>
      <c r="C6" s="93" t="s">
        <v>318</v>
      </c>
      <c r="D6" s="15">
        <v>7200</v>
      </c>
    </row>
    <row r="7" spans="1:4" ht="21">
      <c r="A7" s="16" t="s">
        <v>314</v>
      </c>
      <c r="B7" s="16" t="s">
        <v>319</v>
      </c>
      <c r="C7" s="93" t="s">
        <v>320</v>
      </c>
      <c r="D7" s="15">
        <v>222000</v>
      </c>
    </row>
    <row r="8" spans="1:4" ht="21">
      <c r="A8" s="16" t="s">
        <v>321</v>
      </c>
      <c r="B8" s="16" t="s">
        <v>322</v>
      </c>
      <c r="C8" s="93" t="s">
        <v>323</v>
      </c>
      <c r="D8" s="15">
        <v>249000</v>
      </c>
    </row>
    <row r="9" spans="1:4" ht="21">
      <c r="A9" s="16"/>
      <c r="B9" s="16"/>
      <c r="C9" s="93" t="s">
        <v>324</v>
      </c>
      <c r="D9" s="15"/>
    </row>
    <row r="10" spans="1:4" ht="21">
      <c r="A10" s="16" t="s">
        <v>325</v>
      </c>
      <c r="B10" s="16" t="s">
        <v>326</v>
      </c>
      <c r="C10" s="93" t="s">
        <v>327</v>
      </c>
      <c r="D10" s="15">
        <v>148500</v>
      </c>
    </row>
    <row r="11" spans="1:4" ht="21">
      <c r="A11" s="16"/>
      <c r="B11" s="16"/>
      <c r="C11" s="93" t="s">
        <v>328</v>
      </c>
      <c r="D11" s="15"/>
    </row>
    <row r="12" spans="1:4" ht="21">
      <c r="A12" s="16" t="s">
        <v>329</v>
      </c>
      <c r="B12" s="16" t="s">
        <v>330</v>
      </c>
      <c r="C12" s="93" t="s">
        <v>331</v>
      </c>
      <c r="D12" s="15">
        <v>3390</v>
      </c>
    </row>
    <row r="13" spans="1:4" ht="21">
      <c r="A13" s="16" t="s">
        <v>329</v>
      </c>
      <c r="B13" s="16" t="s">
        <v>332</v>
      </c>
      <c r="C13" s="93" t="s">
        <v>333</v>
      </c>
      <c r="D13" s="15">
        <v>8820</v>
      </c>
    </row>
    <row r="14" spans="1:4" ht="21">
      <c r="A14" s="16" t="s">
        <v>329</v>
      </c>
      <c r="B14" s="16" t="s">
        <v>336</v>
      </c>
      <c r="C14" s="93" t="s">
        <v>334</v>
      </c>
      <c r="D14" s="15">
        <v>2052</v>
      </c>
    </row>
    <row r="15" spans="1:4" ht="21">
      <c r="A15" s="16" t="s">
        <v>329</v>
      </c>
      <c r="B15" s="16" t="s">
        <v>337</v>
      </c>
      <c r="C15" s="93" t="s">
        <v>335</v>
      </c>
      <c r="D15" s="15">
        <v>7380</v>
      </c>
    </row>
    <row r="16" spans="1:4" ht="21">
      <c r="A16" s="16" t="s">
        <v>339</v>
      </c>
      <c r="B16" s="16" t="s">
        <v>340</v>
      </c>
      <c r="C16" s="93" t="s">
        <v>304</v>
      </c>
      <c r="D16" s="15">
        <v>42840</v>
      </c>
    </row>
    <row r="17" spans="1:4" ht="21">
      <c r="A17" s="16" t="s">
        <v>339</v>
      </c>
      <c r="B17" s="16" t="s">
        <v>341</v>
      </c>
      <c r="C17" s="93" t="s">
        <v>300</v>
      </c>
      <c r="D17" s="15">
        <v>7200</v>
      </c>
    </row>
    <row r="18" spans="1:4" ht="21">
      <c r="A18" s="16" t="s">
        <v>339</v>
      </c>
      <c r="B18" s="16" t="s">
        <v>342</v>
      </c>
      <c r="C18" s="93" t="s">
        <v>343</v>
      </c>
      <c r="D18" s="15">
        <v>214846</v>
      </c>
    </row>
    <row r="19" spans="1:4" ht="21">
      <c r="A19" s="16" t="s">
        <v>344</v>
      </c>
      <c r="B19" s="16" t="s">
        <v>345</v>
      </c>
      <c r="C19" s="93" t="s">
        <v>304</v>
      </c>
      <c r="D19" s="15">
        <v>42840</v>
      </c>
    </row>
    <row r="20" spans="1:4" ht="21.75" thickBot="1">
      <c r="A20" s="114" t="s">
        <v>62</v>
      </c>
      <c r="B20" s="114"/>
      <c r="C20" s="114"/>
      <c r="D20" s="21">
        <f>SUM(D4:D19)</f>
        <v>1258908</v>
      </c>
    </row>
    <row r="21" ht="21.75" thickTop="1"/>
    <row r="32" spans="1:4" ht="23.25">
      <c r="A32" s="113" t="s">
        <v>361</v>
      </c>
      <c r="B32" s="113"/>
      <c r="C32" s="113"/>
      <c r="D32" s="113"/>
    </row>
    <row r="33" spans="1:4" ht="23.25">
      <c r="A33" s="92"/>
      <c r="B33" s="92"/>
      <c r="C33" s="92"/>
      <c r="D33" s="92"/>
    </row>
    <row r="34" spans="1:4" ht="21">
      <c r="A34" s="16" t="s">
        <v>308</v>
      </c>
      <c r="B34" s="16" t="s">
        <v>309</v>
      </c>
      <c r="C34" s="16" t="s">
        <v>274</v>
      </c>
      <c r="D34" s="48" t="s">
        <v>310</v>
      </c>
    </row>
    <row r="35" spans="1:4" ht="21">
      <c r="A35" s="16" t="s">
        <v>363</v>
      </c>
      <c r="B35" s="16" t="s">
        <v>389</v>
      </c>
      <c r="C35" s="93" t="s">
        <v>364</v>
      </c>
      <c r="D35" s="15">
        <v>1995000</v>
      </c>
    </row>
    <row r="36" spans="1:4" ht="21">
      <c r="A36" s="16"/>
      <c r="B36" s="16"/>
      <c r="C36" s="93" t="s">
        <v>365</v>
      </c>
      <c r="D36" s="15"/>
    </row>
    <row r="37" spans="1:4" ht="21">
      <c r="A37" s="16" t="s">
        <v>390</v>
      </c>
      <c r="B37" s="16" t="s">
        <v>391</v>
      </c>
      <c r="C37" s="93" t="s">
        <v>392</v>
      </c>
      <c r="D37" s="15">
        <v>1950000</v>
      </c>
    </row>
    <row r="38" spans="1:4" ht="21">
      <c r="A38" s="16"/>
      <c r="B38" s="16"/>
      <c r="C38" s="93" t="s">
        <v>393</v>
      </c>
      <c r="D38" s="15"/>
    </row>
    <row r="39" spans="1:4" ht="21">
      <c r="A39" s="16" t="s">
        <v>394</v>
      </c>
      <c r="B39" s="16" t="s">
        <v>395</v>
      </c>
      <c r="C39" s="93" t="s">
        <v>396</v>
      </c>
      <c r="D39" s="15">
        <v>266000</v>
      </c>
    </row>
    <row r="40" spans="1:4" ht="21">
      <c r="A40" s="16"/>
      <c r="B40" s="16"/>
      <c r="C40" s="93" t="s">
        <v>397</v>
      </c>
      <c r="D40" s="15"/>
    </row>
    <row r="41" spans="1:4" ht="21">
      <c r="A41" s="16" t="s">
        <v>372</v>
      </c>
      <c r="B41" s="16" t="s">
        <v>398</v>
      </c>
      <c r="C41" s="93" t="s">
        <v>373</v>
      </c>
      <c r="D41" s="15">
        <v>31620</v>
      </c>
    </row>
    <row r="42" spans="1:4" ht="21">
      <c r="A42" s="16"/>
      <c r="B42" s="16"/>
      <c r="C42" s="93" t="s">
        <v>374</v>
      </c>
      <c r="D42" s="15"/>
    </row>
    <row r="43" spans="1:4" ht="21">
      <c r="A43" s="16" t="s">
        <v>372</v>
      </c>
      <c r="B43" s="16" t="s">
        <v>399</v>
      </c>
      <c r="C43" s="93" t="s">
        <v>400</v>
      </c>
      <c r="D43" s="15">
        <v>193200</v>
      </c>
    </row>
    <row r="44" spans="1:4" ht="21">
      <c r="A44" s="16"/>
      <c r="B44" s="16"/>
      <c r="C44" s="93" t="s">
        <v>401</v>
      </c>
      <c r="D44" s="15"/>
    </row>
    <row r="45" spans="1:4" ht="21">
      <c r="A45" s="16"/>
      <c r="B45" s="16"/>
      <c r="C45" s="93"/>
      <c r="D45" s="15"/>
    </row>
    <row r="46" spans="1:4" ht="21.75" thickBot="1">
      <c r="A46" s="114" t="s">
        <v>62</v>
      </c>
      <c r="B46" s="114"/>
      <c r="C46" s="114"/>
      <c r="D46" s="21">
        <f>SUM(D35:D45)</f>
        <v>4435820</v>
      </c>
    </row>
    <row r="47" ht="21.75" thickTop="1"/>
    <row r="49" spans="1:4" ht="21">
      <c r="A49" s="102" t="s">
        <v>268</v>
      </c>
      <c r="B49" s="102"/>
      <c r="C49" s="102" t="s">
        <v>377</v>
      </c>
      <c r="D49" s="102"/>
    </row>
    <row r="52" spans="1:4" ht="21">
      <c r="A52" s="102" t="s">
        <v>378</v>
      </c>
      <c r="B52" s="102"/>
      <c r="C52" s="102" t="s">
        <v>379</v>
      </c>
      <c r="D52" s="102"/>
    </row>
    <row r="53" spans="1:4" ht="21">
      <c r="A53" s="102" t="s">
        <v>382</v>
      </c>
      <c r="B53" s="102"/>
      <c r="C53" s="102" t="s">
        <v>383</v>
      </c>
      <c r="D53" s="102"/>
    </row>
    <row r="55" spans="1:4" ht="21">
      <c r="A55" s="102" t="s">
        <v>270</v>
      </c>
      <c r="B55" s="102"/>
      <c r="C55" s="102" t="s">
        <v>264</v>
      </c>
      <c r="D55" s="102"/>
    </row>
    <row r="58" spans="1:4" ht="21">
      <c r="A58" s="102" t="s">
        <v>380</v>
      </c>
      <c r="B58" s="102"/>
      <c r="C58" s="102" t="s">
        <v>381</v>
      </c>
      <c r="D58" s="102"/>
    </row>
    <row r="59" spans="1:4" ht="21">
      <c r="A59" s="102" t="s">
        <v>384</v>
      </c>
      <c r="B59" s="102"/>
      <c r="C59" s="102" t="s">
        <v>385</v>
      </c>
      <c r="D59" s="102"/>
    </row>
  </sheetData>
  <sheetProtection/>
  <mergeCells count="16">
    <mergeCell ref="A1:D1"/>
    <mergeCell ref="A20:C20"/>
    <mergeCell ref="A32:D32"/>
    <mergeCell ref="A46:C46"/>
    <mergeCell ref="A49:B49"/>
    <mergeCell ref="C49:D49"/>
    <mergeCell ref="A58:B58"/>
    <mergeCell ref="C58:D58"/>
    <mergeCell ref="A59:B59"/>
    <mergeCell ref="C59:D59"/>
    <mergeCell ref="A52:B52"/>
    <mergeCell ref="C52:D52"/>
    <mergeCell ref="A53:B53"/>
    <mergeCell ref="C53:D53"/>
    <mergeCell ref="A55:B55"/>
    <mergeCell ref="C55:D55"/>
  </mergeCells>
  <printOptions/>
  <pageMargins left="0.9055118110236221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Handy</cp:lastModifiedBy>
  <cp:lastPrinted>2014-10-17T08:27:55Z</cp:lastPrinted>
  <dcterms:created xsi:type="dcterms:W3CDTF">1996-10-14T23:33:28Z</dcterms:created>
  <dcterms:modified xsi:type="dcterms:W3CDTF">2014-10-17T09:31:16Z</dcterms:modified>
  <cp:category/>
  <cp:version/>
  <cp:contentType/>
  <cp:contentStatus/>
</cp:coreProperties>
</file>